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nstrucciones" sheetId="7" r:id="rId1"/>
    <sheet name="Toma de datos y resultado" sheetId="1" r:id="rId2"/>
    <sheet name="Base de datos" sheetId="2" r:id="rId3"/>
    <sheet name="Cálculo conocidas" sheetId="6" state="hidden" r:id="rId4"/>
    <sheet name="Estimación mediciones" sheetId="3" state="hidden" r:id="rId5"/>
    <sheet name="Cálculo estimadas" sheetId="5" state="hidden" r:id="rId6"/>
    <sheet name="Movimiento de tierras" sheetId="4" state="hidden" r:id="rId7"/>
  </sheets>
  <calcPr calcId="145621"/>
</workbook>
</file>

<file path=xl/calcChain.xml><?xml version="1.0" encoding="utf-8"?>
<calcChain xmlns="http://schemas.openxmlformats.org/spreadsheetml/2006/main">
  <c r="C36" i="6" l="1"/>
  <c r="B36" i="6"/>
  <c r="C40" i="6" l="1"/>
  <c r="C38" i="6"/>
  <c r="C35" i="6"/>
  <c r="C33" i="6"/>
  <c r="C32" i="6"/>
  <c r="C30" i="6"/>
  <c r="C29" i="6"/>
  <c r="C28" i="6"/>
  <c r="C27" i="6"/>
  <c r="C26" i="6"/>
  <c r="C25" i="6"/>
  <c r="C22" i="6"/>
  <c r="C21" i="6"/>
  <c r="C20" i="6"/>
  <c r="C19" i="6"/>
  <c r="C18" i="6"/>
  <c r="C17" i="6"/>
  <c r="C16" i="6"/>
  <c r="C15" i="6"/>
  <c r="C14" i="6"/>
  <c r="C12" i="6"/>
  <c r="C11" i="6"/>
  <c r="C10" i="6"/>
  <c r="C9" i="6"/>
  <c r="C8" i="6"/>
  <c r="C7" i="6"/>
  <c r="C6" i="6"/>
  <c r="C5" i="6"/>
  <c r="C4" i="6"/>
  <c r="D5" i="6" l="1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F11" i="6" s="1"/>
  <c r="D12" i="6"/>
  <c r="F12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5" i="6"/>
  <c r="F25" i="6" s="1"/>
  <c r="D26" i="6"/>
  <c r="F26" i="6" s="1"/>
  <c r="D27" i="6"/>
  <c r="F27" i="6" s="1"/>
  <c r="D28" i="6"/>
  <c r="F28" i="6" s="1"/>
  <c r="D29" i="6"/>
  <c r="F29" i="6" s="1"/>
  <c r="D30" i="6"/>
  <c r="F30" i="6" s="1"/>
  <c r="D32" i="6"/>
  <c r="F32" i="6" s="1"/>
  <c r="D33" i="6"/>
  <c r="F33" i="6" s="1"/>
  <c r="D35" i="6"/>
  <c r="F35" i="6" s="1"/>
  <c r="D36" i="6"/>
  <c r="F36" i="6" s="1"/>
  <c r="D38" i="6"/>
  <c r="F38" i="6" s="1"/>
  <c r="D40" i="6"/>
  <c r="F40" i="6" s="1"/>
  <c r="D4" i="6"/>
  <c r="F4" i="6" s="1"/>
  <c r="B5" i="6"/>
  <c r="B6" i="6"/>
  <c r="B7" i="6"/>
  <c r="B8" i="6"/>
  <c r="B9" i="6"/>
  <c r="B10" i="6"/>
  <c r="B11" i="6"/>
  <c r="B12" i="6"/>
  <c r="B14" i="6"/>
  <c r="B15" i="6"/>
  <c r="B16" i="6"/>
  <c r="B17" i="6"/>
  <c r="B18" i="6"/>
  <c r="B19" i="6"/>
  <c r="B20" i="6"/>
  <c r="B21" i="6"/>
  <c r="B22" i="6"/>
  <c r="B25" i="6"/>
  <c r="B26" i="6"/>
  <c r="B27" i="6"/>
  <c r="B28" i="6"/>
  <c r="B29" i="6"/>
  <c r="B30" i="6"/>
  <c r="B32" i="6"/>
  <c r="B33" i="6"/>
  <c r="B35" i="6"/>
  <c r="B38" i="6"/>
  <c r="B40" i="6"/>
  <c r="B4" i="6"/>
  <c r="I5" i="6" l="1"/>
  <c r="H39" i="1" s="1"/>
  <c r="E40" i="6"/>
  <c r="E38" i="6"/>
  <c r="E36" i="6"/>
  <c r="E35" i="6"/>
  <c r="E33" i="6"/>
  <c r="E32" i="6"/>
  <c r="E30" i="6"/>
  <c r="E29" i="6"/>
  <c r="E28" i="6"/>
  <c r="E27" i="6"/>
  <c r="E26" i="6"/>
  <c r="E25" i="6"/>
  <c r="E22" i="6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E5" i="6"/>
  <c r="E4" i="6"/>
  <c r="I4" i="6" l="1"/>
  <c r="I7" i="6" l="1"/>
  <c r="H41" i="1" s="1"/>
  <c r="H37" i="1"/>
  <c r="B14" i="3"/>
  <c r="B5" i="5" l="1"/>
  <c r="B7" i="5"/>
  <c r="B8" i="5"/>
  <c r="B9" i="5"/>
  <c r="B11" i="5"/>
  <c r="B15" i="5"/>
  <c r="B16" i="5"/>
  <c r="B17" i="5"/>
  <c r="B19" i="5"/>
  <c r="B20" i="5"/>
  <c r="B23" i="5"/>
  <c r="B26" i="5"/>
  <c r="B29" i="5"/>
  <c r="B4" i="5"/>
  <c r="C2" i="4" l="1"/>
  <c r="C7" i="4" l="1"/>
  <c r="C4" i="4"/>
  <c r="C15" i="5"/>
  <c r="D15" i="5" s="1"/>
  <c r="C10" i="4" l="1"/>
  <c r="B10" i="3" s="1"/>
  <c r="C11" i="5" s="1"/>
  <c r="D11" i="5" s="1"/>
  <c r="F5" i="4"/>
  <c r="B4" i="3" s="1"/>
  <c r="C5" i="5" s="1"/>
  <c r="D5" i="5" s="1"/>
  <c r="F8" i="4"/>
  <c r="B6" i="3" s="1"/>
  <c r="C7" i="5" s="1"/>
  <c r="D7" i="5" s="1"/>
  <c r="F4" i="4"/>
  <c r="B3" i="3" s="1"/>
  <c r="C4" i="5" s="1"/>
  <c r="D4" i="5" s="1"/>
  <c r="F7" i="4"/>
  <c r="B7" i="3" s="1"/>
  <c r="C8" i="5" s="1"/>
  <c r="D8" i="5" s="1"/>
  <c r="B19" i="3"/>
  <c r="C20" i="5" s="1"/>
  <c r="D20" i="5" s="1"/>
  <c r="B18" i="3"/>
  <c r="C19" i="5" s="1"/>
  <c r="D19" i="5" s="1"/>
  <c r="B28" i="3"/>
  <c r="C29" i="5" s="1"/>
  <c r="D29" i="5" s="1"/>
  <c r="B25" i="3"/>
  <c r="C26" i="5" s="1"/>
  <c r="D26" i="5" s="1"/>
  <c r="B22" i="3"/>
  <c r="C23" i="5" s="1"/>
  <c r="D23" i="5" s="1"/>
  <c r="B15" i="3"/>
  <c r="C16" i="5" s="1"/>
  <c r="D16" i="5" s="1"/>
  <c r="B8" i="3"/>
  <c r="C9" i="5" s="1"/>
  <c r="D9" i="5" s="1"/>
  <c r="B16" i="3"/>
  <c r="C17" i="5" s="1"/>
  <c r="D17" i="5" s="1"/>
  <c r="H5" i="5" l="1"/>
  <c r="H8" i="5" s="1"/>
  <c r="H44" i="1" s="1"/>
</calcChain>
</file>

<file path=xl/comments1.xml><?xml version="1.0" encoding="utf-8"?>
<comments xmlns="http://schemas.openxmlformats.org/spreadsheetml/2006/main">
  <authors>
    <author>Autor</author>
  </authors>
  <commentList>
    <comment ref="I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Llano→0
Ondulado→33
Accidentado→66
Muy accidentado→100
Se aceptan valores intermedios.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Terreno blando→0
Roca→100
Se aceptan valores intermedios.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Solo desmonte→0
Compensación perfecta→50
Solo terraplén→100
Se aceptan valores intermedios.</t>
        </r>
      </text>
    </comment>
  </commentList>
</comments>
</file>

<file path=xl/sharedStrings.xml><?xml version="1.0" encoding="utf-8"?>
<sst xmlns="http://schemas.openxmlformats.org/spreadsheetml/2006/main" count="244" uniqueCount="92">
  <si>
    <t>Parámetros representativos:</t>
  </si>
  <si>
    <t>Longitud total (metros)</t>
  </si>
  <si>
    <t>Tipo de relieve</t>
  </si>
  <si>
    <t>Tipo de material de desmonte</t>
  </si>
  <si>
    <t>Porcentaje de compensación</t>
  </si>
  <si>
    <t>Explanaciones:</t>
  </si>
  <si>
    <t>Excavaciones:</t>
  </si>
  <si>
    <t>Rellenos y terraplenes:</t>
  </si>
  <si>
    <t>m3 Terraplén procedente excavación</t>
  </si>
  <si>
    <t>m3 Material enviado a vertedero</t>
  </si>
  <si>
    <t>m3 Capa de for. Mat. Pro. De prestamos</t>
  </si>
  <si>
    <t>Superestructura de via:</t>
  </si>
  <si>
    <t>Via sobre balasto:</t>
  </si>
  <si>
    <t>m3 Colocación y extendido de balasto</t>
  </si>
  <si>
    <t>m3 Colocación y extendido de subbalasto</t>
  </si>
  <si>
    <t>ml Via sobre traviesa</t>
  </si>
  <si>
    <t>Via en placa:</t>
  </si>
  <si>
    <t>ml Losa via en placa</t>
  </si>
  <si>
    <t>ml Montaje de via</t>
  </si>
  <si>
    <t>Viaducto:</t>
  </si>
  <si>
    <t>Túnel:</t>
  </si>
  <si>
    <t>ml Túnel</t>
  </si>
  <si>
    <t>Paso superior:</t>
  </si>
  <si>
    <t>m3 Excavación en roca</t>
  </si>
  <si>
    <t>m3 Excavación en tierras y tránsito</t>
  </si>
  <si>
    <t>m3 Terraplén procedente de préstamo</t>
  </si>
  <si>
    <t>Vertedero:</t>
  </si>
  <si>
    <t>ml Viaducto</t>
  </si>
  <si>
    <t>ml Paso superior</t>
  </si>
  <si>
    <t>Cantidad total</t>
  </si>
  <si>
    <t>Desmonte</t>
  </si>
  <si>
    <t>Desmonte blando</t>
  </si>
  <si>
    <t>Desmonte roca</t>
  </si>
  <si>
    <t>Terraplén</t>
  </si>
  <si>
    <t>Terraplén de préstamo</t>
  </si>
  <si>
    <t>Terraplén de excavación</t>
  </si>
  <si>
    <t>Vertedero</t>
  </si>
  <si>
    <t>Precio</t>
  </si>
  <si>
    <t>Medición</t>
  </si>
  <si>
    <t>Coste=Precio*Medición</t>
  </si>
  <si>
    <t>Sumatorio</t>
  </si>
  <si>
    <t>Porcentaje representativo</t>
  </si>
  <si>
    <t>Resultado final</t>
  </si>
  <si>
    <t>Logitud viaducto (metros)</t>
  </si>
  <si>
    <t>Longitud paso a nivel (metros)</t>
  </si>
  <si>
    <t>Longitud túnel (metros)</t>
  </si>
  <si>
    <t>Ancho de vía (metros)</t>
  </si>
  <si>
    <t>Hombro de la banqueta de balasto (metros)</t>
  </si>
  <si>
    <t>Ancho de la plataforma (metros)</t>
  </si>
  <si>
    <t>Longitud de traviesa (metros)</t>
  </si>
  <si>
    <t>Espesor de balasto bajo traviesa (metros)</t>
  </si>
  <si>
    <t>Espesor de subbalasto (metros)</t>
  </si>
  <si>
    <t>Espesor de la capa de forma (metros)</t>
  </si>
  <si>
    <t>m3 Excav/Tte. T. veget. M/Mecánicos</t>
  </si>
  <si>
    <t>m3 Excav/Tte. Dte. Compacto. M/Meca.</t>
  </si>
  <si>
    <t>m3 Excav/Tte.Dte.Transito. M/Meca.</t>
  </si>
  <si>
    <t>m3 Excav/Tte. Roca Martillo Neumático</t>
  </si>
  <si>
    <t>m3 Excavación en tierra vegetal</t>
  </si>
  <si>
    <t>m3 Excavación en desmonte</t>
  </si>
  <si>
    <t>m3 Exc. Túnel 25m2 C/Topo T. Compacto</t>
  </si>
  <si>
    <t>m3 Excavación del túnel en avance</t>
  </si>
  <si>
    <t>m3 Excavación del túnel en destroza</t>
  </si>
  <si>
    <t>m3 Terraplén suelo seleccionado</t>
  </si>
  <si>
    <t>m3 Pedraplén procedente de excavación</t>
  </si>
  <si>
    <t>m3 Relleno y compactación mec.</t>
  </si>
  <si>
    <t>m3 Material seleccionado en capa de forma</t>
  </si>
  <si>
    <t>m3 Relleno y compactación en precarga</t>
  </si>
  <si>
    <t>m3 Relleno en formación de vertedero</t>
  </si>
  <si>
    <t>ud Colocación de traviesa</t>
  </si>
  <si>
    <t>ml Carril</t>
  </si>
  <si>
    <t>ml Asiento via traviesa o monobloc</t>
  </si>
  <si>
    <t>ml Losa de hormigón pretensado</t>
  </si>
  <si>
    <t>ml Sección cajón pretensado</t>
  </si>
  <si>
    <t>Precios mediciones conocidas</t>
  </si>
  <si>
    <t>Precios mediciones estimadas</t>
  </si>
  <si>
    <t>Mediciones conocidas</t>
  </si>
  <si>
    <t>Mediciones estimadas</t>
  </si>
  <si>
    <t>Unidades de obra</t>
  </si>
  <si>
    <t>Sugerencia de precio</t>
  </si>
  <si>
    <t>Su precio</t>
  </si>
  <si>
    <t>Coste aproximado a partir de mediciones conocidas</t>
  </si>
  <si>
    <t>Coste aproximado a partir de mediciones estimadas</t>
  </si>
  <si>
    <t>Precio administración</t>
  </si>
  <si>
    <t>Precio propio</t>
  </si>
  <si>
    <t>Precio adm</t>
  </si>
  <si>
    <t>Coste propio=Precio propio*Medición</t>
  </si>
  <si>
    <t>Coste adm=Precio adm*Medición</t>
  </si>
  <si>
    <t>Sumatorio de costes propios</t>
  </si>
  <si>
    <t>Sumatorio de costes adm</t>
  </si>
  <si>
    <t>Baja</t>
  </si>
  <si>
    <t>Coste propio</t>
  </si>
  <si>
    <t>Coste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</si>
</sst>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Border="1"/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4" borderId="0" xfId="0" applyFill="1" applyBorder="1"/>
    <xf numFmtId="0" fontId="0" fillId="4" borderId="0" xfId="0" applyFont="1" applyFill="1"/>
    <xf numFmtId="0" fontId="1" fillId="4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4" borderId="0" xfId="0" applyFont="1" applyFill="1" applyBorder="1"/>
    <xf numFmtId="164" fontId="0" fillId="2" borderId="1" xfId="0" applyNumberFormat="1" applyFill="1" applyBorder="1"/>
    <xf numFmtId="164" fontId="0" fillId="4" borderId="0" xfId="0" applyNumberFormat="1" applyFill="1" applyBorder="1"/>
    <xf numFmtId="164" fontId="0" fillId="4" borderId="0" xfId="0" applyNumberFormat="1" applyFill="1"/>
    <xf numFmtId="164" fontId="1" fillId="4" borderId="0" xfId="0" applyNumberFormat="1" applyFont="1" applyFill="1"/>
    <xf numFmtId="164" fontId="0" fillId="4" borderId="0" xfId="0" applyNumberFormat="1" applyFont="1" applyFill="1"/>
    <xf numFmtId="164" fontId="1" fillId="4" borderId="0" xfId="0" applyNumberFormat="1" applyFont="1" applyFill="1" applyBorder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0" fontId="0" fillId="0" borderId="0" xfId="0" applyNumberFormat="1"/>
    <xf numFmtId="164" fontId="0" fillId="4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5" borderId="0" xfId="0" applyFill="1"/>
    <xf numFmtId="16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66675</xdr:rowOff>
    </xdr:from>
    <xdr:ext cx="7991475" cy="4476751"/>
    <xdr:sp macro="" textlink="">
      <xdr:nvSpPr>
        <xdr:cNvPr id="3" name="2 CuadroTexto"/>
        <xdr:cNvSpPr txBox="1"/>
      </xdr:nvSpPr>
      <xdr:spPr>
        <a:xfrm>
          <a:off x="114300" y="66675"/>
          <a:ext cx="7991475" cy="447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600"/>
            <a:t>Instrucciones de uso:</a:t>
          </a:r>
        </a:p>
        <a:p>
          <a:r>
            <a:rPr lang="es-ES" sz="1600"/>
            <a:t>La aplicación consta</a:t>
          </a:r>
          <a:r>
            <a:rPr lang="es-ES" sz="1600" baseline="0"/>
            <a:t> de dos funciones, por un lado compara los costes  propios con los de la administración para unas unidades de obra que son muy representativas del coste total y por otro ayuda a seleccionar alternativas a la hora de elaborar un proyecto la administración, estimando el coste total en función de unos parámetros solicitados.</a:t>
          </a:r>
        </a:p>
        <a:p>
          <a:r>
            <a:rPr lang="es-ES" sz="1600" baseline="0"/>
            <a:t>Por el lado de la comparativa e</a:t>
          </a:r>
          <a:r>
            <a:rPr lang="es-ES" sz="1600"/>
            <a:t>n la hoja "Toma de datos y resultado" debe</a:t>
          </a:r>
          <a:r>
            <a:rPr lang="es-ES" sz="1600" baseline="0"/>
            <a:t> rellenar  en la parte izquierda con las mediciones que se solicitan procedentes del proyecto que le interese  ver de forma rápida si es viable para presentarse a concurso. En la hoja "Base de datos" debe introducir, en la parte izquierda nuevamente, los precios que tienen para su empresa y para la administración las distintas unidades de obra. </a:t>
          </a:r>
        </a:p>
        <a:p>
          <a:r>
            <a:rPr lang="es-ES" sz="1600" baseline="0"/>
            <a:t>Por el lado de la estimación del coste total de una obra, en la hoja "Toma de datos y resultado" debe rellenar en la parte derecha los parámetros solicitados. En la hoja "Base de datos", en la parte derecha también, debe rellenar con los precios de las unidades de obra.</a:t>
          </a:r>
        </a:p>
        <a:p>
          <a:r>
            <a:rPr lang="es-ES" sz="1600" baseline="0"/>
            <a:t>Los resultados se mostrarán en la hoja "Toma de datos y resultado". Para la primera función se mostrará el coste propio y de la administración para las unidades de obra consideradas y el porcentaje de baja que tiene el coste propio respecto del de la administración. Para la segunda función se presentará la estimación del coste total de la obra.</a:t>
          </a:r>
          <a:endParaRPr lang="es-ES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baseColWidth="10" defaultColWidth="0" defaultRowHeight="15" zeroHeight="1" x14ac:dyDescent="0.25"/>
  <cols>
    <col min="1" max="11" width="11.42578125" customWidth="1"/>
    <col min="12" max="16384" width="11.42578125" hidden="1"/>
  </cols>
  <sheetData>
    <row r="1" s="31" customFormat="1" x14ac:dyDescent="0.25"/>
    <row r="2" s="31" customFormat="1" x14ac:dyDescent="0.25"/>
    <row r="3" s="31" customFormat="1" x14ac:dyDescent="0.25"/>
    <row r="4" s="31" customFormat="1" x14ac:dyDescent="0.25"/>
    <row r="5" s="31" customFormat="1" x14ac:dyDescent="0.25"/>
    <row r="6" s="31" customFormat="1" x14ac:dyDescent="0.25"/>
    <row r="7" s="31" customFormat="1" x14ac:dyDescent="0.25"/>
    <row r="8" s="31" customFormat="1" x14ac:dyDescent="0.25"/>
    <row r="9" s="31" customFormat="1" x14ac:dyDescent="0.25"/>
    <row r="10" s="31" customFormat="1" x14ac:dyDescent="0.25"/>
    <row r="11" s="31" customFormat="1" x14ac:dyDescent="0.25"/>
    <row r="12" s="31" customFormat="1" x14ac:dyDescent="0.25"/>
    <row r="13" s="31" customFormat="1" x14ac:dyDescent="0.25"/>
    <row r="14" s="31" customFormat="1" x14ac:dyDescent="0.25"/>
    <row r="15" s="31" customFormat="1" x14ac:dyDescent="0.25"/>
    <row r="16" s="31" customFormat="1" x14ac:dyDescent="0.25"/>
    <row r="17" s="31" customFormat="1" x14ac:dyDescent="0.25"/>
    <row r="18" s="31" customFormat="1" x14ac:dyDescent="0.25"/>
    <row r="19" s="31" customFormat="1" x14ac:dyDescent="0.25"/>
    <row r="20" s="31" customFormat="1" x14ac:dyDescent="0.25"/>
    <row r="21" s="31" customFormat="1" x14ac:dyDescent="0.25"/>
    <row r="22" s="31" customFormat="1" x14ac:dyDescent="0.25"/>
    <row r="23" s="31" customFormat="1" x14ac:dyDescent="0.25"/>
    <row r="24" s="31" customFormat="1" x14ac:dyDescent="0.25"/>
    <row r="25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5"/>
  <sheetViews>
    <sheetView workbookViewId="0">
      <selection activeCell="H79" sqref="H79"/>
    </sheetView>
  </sheetViews>
  <sheetFormatPr baseColWidth="10" defaultColWidth="0" defaultRowHeight="15" zeroHeight="1" x14ac:dyDescent="0.25"/>
  <cols>
    <col min="1" max="2" width="9.140625" style="7" customWidth="1"/>
    <col min="3" max="3" width="41.5703125" style="8" customWidth="1"/>
    <col min="4" max="7" width="9.140625" style="7" customWidth="1"/>
    <col min="8" max="8" width="63.7109375" customWidth="1"/>
    <col min="9" max="9" width="23.28515625" customWidth="1"/>
    <col min="10" max="13" width="9.140625" customWidth="1"/>
    <col min="14" max="33" width="0" hidden="1" customWidth="1"/>
    <col min="34" max="16384" width="9.140625" hidden="1"/>
  </cols>
  <sheetData>
    <row r="1" spans="2:33" s="7" customFormat="1" x14ac:dyDescent="0.25">
      <c r="B1" s="10"/>
      <c r="C1" s="17" t="s">
        <v>75</v>
      </c>
      <c r="D1" s="10"/>
      <c r="E1" s="10"/>
      <c r="G1" s="10"/>
      <c r="H1" s="11" t="s">
        <v>76</v>
      </c>
      <c r="I1" s="10"/>
      <c r="J1" s="10"/>
    </row>
    <row r="2" spans="2:33" s="7" customFormat="1" x14ac:dyDescent="0.25">
      <c r="B2" s="12"/>
      <c r="C2" s="30"/>
      <c r="D2" s="12"/>
      <c r="E2" s="12"/>
      <c r="G2" s="12"/>
      <c r="H2" s="12"/>
      <c r="I2" s="12"/>
      <c r="J2" s="12"/>
    </row>
    <row r="3" spans="2:33" x14ac:dyDescent="0.25">
      <c r="B3" s="12"/>
      <c r="C3" s="30" t="s">
        <v>77</v>
      </c>
      <c r="D3" s="13" t="s">
        <v>38</v>
      </c>
      <c r="E3" s="12"/>
      <c r="G3" s="12"/>
      <c r="H3" s="16" t="s">
        <v>0</v>
      </c>
      <c r="I3" s="14"/>
      <c r="J3" s="1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x14ac:dyDescent="0.25">
      <c r="B4" s="12"/>
      <c r="C4" s="14"/>
      <c r="D4" s="12"/>
      <c r="E4" s="12"/>
      <c r="G4" s="12"/>
      <c r="H4" s="16"/>
      <c r="I4" s="14"/>
      <c r="J4" s="1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x14ac:dyDescent="0.25">
      <c r="B5" s="12"/>
      <c r="C5" s="16" t="s">
        <v>5</v>
      </c>
      <c r="D5" s="12"/>
      <c r="E5" s="12"/>
      <c r="G5" s="12"/>
      <c r="H5" s="14" t="s">
        <v>1</v>
      </c>
      <c r="I5" s="1"/>
      <c r="J5" s="12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x14ac:dyDescent="0.25">
      <c r="B6" s="12"/>
      <c r="C6" s="16"/>
      <c r="D6" s="12"/>
      <c r="E6" s="12"/>
      <c r="G6" s="12"/>
      <c r="H6" s="14"/>
      <c r="I6" s="14"/>
      <c r="J6" s="1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2:33" x14ac:dyDescent="0.25">
      <c r="B7" s="12"/>
      <c r="C7" s="16" t="s">
        <v>6</v>
      </c>
      <c r="D7" s="12"/>
      <c r="E7" s="12"/>
      <c r="G7" s="12"/>
      <c r="H7" s="14" t="s">
        <v>43</v>
      </c>
      <c r="I7" s="1"/>
      <c r="J7" s="1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x14ac:dyDescent="0.25">
      <c r="B8" s="12"/>
      <c r="C8" s="16"/>
      <c r="D8" s="12"/>
      <c r="E8" s="12"/>
      <c r="G8" s="12"/>
      <c r="H8" s="14"/>
      <c r="I8" s="14"/>
      <c r="J8" s="1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x14ac:dyDescent="0.25">
      <c r="B9" s="12"/>
      <c r="C9" s="14" t="s">
        <v>53</v>
      </c>
      <c r="D9" s="1"/>
      <c r="E9" s="12"/>
      <c r="G9" s="12"/>
      <c r="H9" s="14" t="s">
        <v>44</v>
      </c>
      <c r="I9" s="1"/>
      <c r="J9" s="1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x14ac:dyDescent="0.25">
      <c r="B10" s="12"/>
      <c r="C10" s="14"/>
      <c r="D10" s="12"/>
      <c r="E10" s="12"/>
      <c r="G10" s="12"/>
      <c r="H10" s="14"/>
      <c r="I10" s="14"/>
      <c r="J10" s="1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x14ac:dyDescent="0.25">
      <c r="B11" s="12"/>
      <c r="C11" s="14" t="s">
        <v>54</v>
      </c>
      <c r="D11" s="1"/>
      <c r="E11" s="12"/>
      <c r="G11" s="12"/>
      <c r="H11" s="14" t="s">
        <v>45</v>
      </c>
      <c r="I11" s="1"/>
      <c r="J11" s="1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x14ac:dyDescent="0.25">
      <c r="B12" s="12"/>
      <c r="C12" s="14"/>
      <c r="D12" s="12"/>
      <c r="E12" s="12"/>
      <c r="G12" s="12"/>
      <c r="H12" s="14"/>
      <c r="I12" s="14"/>
      <c r="J12" s="1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2:33" x14ac:dyDescent="0.25">
      <c r="B13" s="12"/>
      <c r="C13" s="14" t="s">
        <v>55</v>
      </c>
      <c r="D13" s="1"/>
      <c r="E13" s="12"/>
      <c r="G13" s="12"/>
      <c r="H13" s="14" t="s">
        <v>46</v>
      </c>
      <c r="I13" s="1"/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x14ac:dyDescent="0.25">
      <c r="B14" s="12"/>
      <c r="C14" s="14"/>
      <c r="D14" s="12"/>
      <c r="E14" s="12"/>
      <c r="G14" s="12"/>
      <c r="H14" s="14"/>
      <c r="I14" s="14"/>
      <c r="J14" s="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2:33" x14ac:dyDescent="0.25">
      <c r="B15" s="12"/>
      <c r="C15" s="14" t="s">
        <v>56</v>
      </c>
      <c r="D15" s="1"/>
      <c r="E15" s="12"/>
      <c r="G15" s="12"/>
      <c r="H15" s="14" t="s">
        <v>47</v>
      </c>
      <c r="I15" s="1"/>
      <c r="J15" s="1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x14ac:dyDescent="0.25">
      <c r="B16" s="12"/>
      <c r="C16" s="14"/>
      <c r="D16" s="12"/>
      <c r="E16" s="12"/>
      <c r="G16" s="12"/>
      <c r="H16" s="14"/>
      <c r="I16" s="14"/>
      <c r="J16" s="1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x14ac:dyDescent="0.25">
      <c r="B17" s="12"/>
      <c r="C17" s="14" t="s">
        <v>57</v>
      </c>
      <c r="D17" s="1"/>
      <c r="E17" s="12"/>
      <c r="G17" s="12"/>
      <c r="H17" s="14" t="s">
        <v>48</v>
      </c>
      <c r="I17" s="1"/>
      <c r="J17" s="1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x14ac:dyDescent="0.25">
      <c r="B18" s="12"/>
      <c r="C18" s="14"/>
      <c r="D18" s="12"/>
      <c r="E18" s="12"/>
      <c r="G18" s="12"/>
      <c r="H18" s="14"/>
      <c r="I18" s="14"/>
      <c r="J18" s="1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x14ac:dyDescent="0.25">
      <c r="B19" s="12"/>
      <c r="C19" s="14" t="s">
        <v>58</v>
      </c>
      <c r="D19" s="1"/>
      <c r="E19" s="12"/>
      <c r="G19" s="12"/>
      <c r="H19" s="14" t="s">
        <v>49</v>
      </c>
      <c r="I19" s="1"/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2:33" x14ac:dyDescent="0.25">
      <c r="B20" s="12"/>
      <c r="C20" s="14"/>
      <c r="D20" s="12"/>
      <c r="E20" s="12"/>
      <c r="G20" s="12"/>
      <c r="H20" s="14"/>
      <c r="I20" s="14"/>
      <c r="J20" s="1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2:33" x14ac:dyDescent="0.25">
      <c r="B21" s="12"/>
      <c r="C21" s="14" t="s">
        <v>59</v>
      </c>
      <c r="D21" s="1"/>
      <c r="E21" s="12"/>
      <c r="G21" s="12"/>
      <c r="H21" s="14" t="s">
        <v>50</v>
      </c>
      <c r="I21" s="1"/>
      <c r="J21" s="1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33" x14ac:dyDescent="0.25">
      <c r="B22" s="12"/>
      <c r="C22" s="14"/>
      <c r="D22" s="12"/>
      <c r="E22" s="12"/>
      <c r="G22" s="12"/>
      <c r="H22" s="14"/>
      <c r="I22" s="14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3" x14ac:dyDescent="0.25">
      <c r="B23" s="12"/>
      <c r="C23" s="14" t="s">
        <v>60</v>
      </c>
      <c r="D23" s="1"/>
      <c r="E23" s="12"/>
      <c r="G23" s="12"/>
      <c r="H23" s="14" t="s">
        <v>51</v>
      </c>
      <c r="I23" s="1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2:33" x14ac:dyDescent="0.25">
      <c r="B24" s="12"/>
      <c r="C24" s="14"/>
      <c r="D24" s="12"/>
      <c r="E24" s="12"/>
      <c r="G24" s="12"/>
      <c r="H24" s="14"/>
      <c r="I24" s="14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2:33" x14ac:dyDescent="0.25">
      <c r="B25" s="12"/>
      <c r="C25" s="14" t="s">
        <v>61</v>
      </c>
      <c r="D25" s="1"/>
      <c r="E25" s="12"/>
      <c r="G25" s="12"/>
      <c r="H25" s="14" t="s">
        <v>52</v>
      </c>
      <c r="I25" s="1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2:33" x14ac:dyDescent="0.25">
      <c r="B26" s="12"/>
      <c r="C26" s="14"/>
      <c r="D26" s="12"/>
      <c r="E26" s="12"/>
      <c r="G26" s="12"/>
      <c r="H26" s="14"/>
      <c r="I26" s="14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2:33" x14ac:dyDescent="0.25">
      <c r="B27" s="12"/>
      <c r="C27" s="16" t="s">
        <v>7</v>
      </c>
      <c r="D27" s="12"/>
      <c r="E27" s="12"/>
      <c r="G27" s="12"/>
      <c r="H27" s="14" t="s">
        <v>2</v>
      </c>
      <c r="I27" s="1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2:33" x14ac:dyDescent="0.25">
      <c r="B28" s="12"/>
      <c r="C28" s="16"/>
      <c r="D28" s="12"/>
      <c r="E28" s="12"/>
      <c r="G28" s="12"/>
      <c r="H28" s="14"/>
      <c r="I28" s="14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2:33" x14ac:dyDescent="0.25">
      <c r="B29" s="12"/>
      <c r="C29" s="14" t="s">
        <v>62</v>
      </c>
      <c r="D29" s="1"/>
      <c r="E29" s="12"/>
      <c r="G29" s="12"/>
      <c r="H29" s="14" t="s">
        <v>3</v>
      </c>
      <c r="I29" s="1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2:33" x14ac:dyDescent="0.25">
      <c r="B30" s="12"/>
      <c r="C30" s="14"/>
      <c r="D30" s="12"/>
      <c r="E30" s="12"/>
      <c r="G30" s="12"/>
      <c r="H30" s="14"/>
      <c r="I30" s="14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2:33" x14ac:dyDescent="0.25">
      <c r="B31" s="12"/>
      <c r="C31" s="14" t="s">
        <v>8</v>
      </c>
      <c r="D31" s="1"/>
      <c r="E31" s="12"/>
      <c r="G31" s="12"/>
      <c r="H31" s="14" t="s">
        <v>4</v>
      </c>
      <c r="I31" s="1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2:33" x14ac:dyDescent="0.25">
      <c r="B32" s="12"/>
      <c r="C32" s="14"/>
      <c r="D32" s="12"/>
      <c r="E32" s="12"/>
      <c r="G32" s="12"/>
      <c r="H32" s="14"/>
      <c r="I32" s="14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 x14ac:dyDescent="0.25">
      <c r="B33" s="12"/>
      <c r="C33" s="14" t="s">
        <v>63</v>
      </c>
      <c r="D33" s="1"/>
      <c r="E33" s="1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2:33" x14ac:dyDescent="0.25">
      <c r="B34" s="12"/>
      <c r="C34" s="14"/>
      <c r="D34" s="12"/>
      <c r="E34" s="1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2:33" x14ac:dyDescent="0.25">
      <c r="B35" s="12"/>
      <c r="C35" s="14" t="s">
        <v>64</v>
      </c>
      <c r="D35" s="1"/>
      <c r="E35" s="12"/>
      <c r="H35" s="11" t="s">
        <v>80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2:33" x14ac:dyDescent="0.25">
      <c r="B36" s="12"/>
      <c r="C36" s="14"/>
      <c r="D36" s="12"/>
      <c r="E36" s="12"/>
      <c r="H36" s="27" t="s">
        <v>90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2:33" x14ac:dyDescent="0.25">
      <c r="B37" s="12"/>
      <c r="C37" s="14" t="s">
        <v>65</v>
      </c>
      <c r="D37" s="1"/>
      <c r="E37" s="12"/>
      <c r="H37" s="29">
        <f>'Cálculo conocidas'!I4</f>
        <v>0</v>
      </c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2:33" x14ac:dyDescent="0.25">
      <c r="B38" s="12"/>
      <c r="C38" s="14"/>
      <c r="D38" s="12"/>
      <c r="E38" s="12"/>
      <c r="H38" s="27" t="s">
        <v>91</v>
      </c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2:33" x14ac:dyDescent="0.25">
      <c r="B39" s="12"/>
      <c r="C39" s="14" t="s">
        <v>66</v>
      </c>
      <c r="D39" s="1"/>
      <c r="E39" s="12"/>
      <c r="H39" s="29">
        <f>'Cálculo conocidas'!I5</f>
        <v>0</v>
      </c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2:33" x14ac:dyDescent="0.25">
      <c r="B40" s="12"/>
      <c r="C40" s="14"/>
      <c r="D40" s="12"/>
      <c r="E40" s="12"/>
      <c r="H40" s="27" t="s">
        <v>89</v>
      </c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2:33" x14ac:dyDescent="0.25">
      <c r="B41" s="12"/>
      <c r="C41" s="14" t="s">
        <v>9</v>
      </c>
      <c r="D41" s="1"/>
      <c r="E41" s="12"/>
      <c r="H41" s="25" t="e">
        <f>'Cálculo conocidas'!I7</f>
        <v>#DIV/0!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2:33" x14ac:dyDescent="0.25">
      <c r="B42" s="12"/>
      <c r="C42" s="14"/>
      <c r="D42" s="12"/>
      <c r="E42" s="12"/>
      <c r="H42" s="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2:33" x14ac:dyDescent="0.25">
      <c r="B43" s="12"/>
      <c r="C43" s="14" t="s">
        <v>67</v>
      </c>
      <c r="D43" s="1"/>
      <c r="E43" s="12"/>
      <c r="H43" s="17" t="s">
        <v>81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2:33" x14ac:dyDescent="0.25">
      <c r="B44" s="12"/>
      <c r="C44" s="14"/>
      <c r="D44" s="12"/>
      <c r="E44" s="12"/>
      <c r="H44" s="26">
        <f>'Cálculo estimadas'!H8</f>
        <v>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2:33" x14ac:dyDescent="0.25">
      <c r="B45" s="12"/>
      <c r="C45" s="14" t="s">
        <v>10</v>
      </c>
      <c r="D45" s="1"/>
      <c r="E45" s="12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2:33" x14ac:dyDescent="0.25">
      <c r="B46" s="12"/>
      <c r="C46" s="14"/>
      <c r="D46" s="12"/>
      <c r="E46" s="1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2:33" x14ac:dyDescent="0.25">
      <c r="B47" s="12"/>
      <c r="C47" s="16" t="s">
        <v>11</v>
      </c>
      <c r="D47" s="12"/>
      <c r="E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2:33" x14ac:dyDescent="0.25">
      <c r="B48" s="12"/>
      <c r="C48" s="16"/>
      <c r="D48" s="12"/>
      <c r="E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3" x14ac:dyDescent="0.25">
      <c r="B49" s="12"/>
      <c r="C49" s="16" t="s">
        <v>12</v>
      </c>
      <c r="D49" s="12"/>
      <c r="E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2:33" x14ac:dyDescent="0.25">
      <c r="B50" s="12"/>
      <c r="C50" s="16"/>
      <c r="D50" s="12"/>
      <c r="E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2:33" x14ac:dyDescent="0.25">
      <c r="B51" s="12"/>
      <c r="C51" s="18" t="s">
        <v>13</v>
      </c>
      <c r="D51" s="1"/>
      <c r="E51" s="1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2:33" x14ac:dyDescent="0.25">
      <c r="B52" s="12"/>
      <c r="C52" s="18"/>
      <c r="D52" s="12"/>
      <c r="E52" s="12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2:33" x14ac:dyDescent="0.25">
      <c r="B53" s="12"/>
      <c r="C53" s="18" t="s">
        <v>14</v>
      </c>
      <c r="D53" s="1"/>
      <c r="E53" s="12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2:33" x14ac:dyDescent="0.25">
      <c r="B54" s="12"/>
      <c r="C54" s="18"/>
      <c r="D54" s="12"/>
      <c r="E54" s="12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3" x14ac:dyDescent="0.25">
      <c r="B55" s="12"/>
      <c r="C55" s="18" t="s">
        <v>68</v>
      </c>
      <c r="D55" s="1"/>
      <c r="E55" s="12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2:33" x14ac:dyDescent="0.25">
      <c r="B56" s="12"/>
      <c r="C56" s="18"/>
      <c r="D56" s="12"/>
      <c r="E56" s="12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2:33" x14ac:dyDescent="0.25">
      <c r="B57" s="12"/>
      <c r="C57" s="18" t="s">
        <v>69</v>
      </c>
      <c r="D57" s="1"/>
      <c r="E57" s="1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2:33" x14ac:dyDescent="0.25">
      <c r="B58" s="12"/>
      <c r="C58" s="18"/>
      <c r="D58" s="12"/>
      <c r="E58" s="1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2:33" x14ac:dyDescent="0.25">
      <c r="B59" s="12"/>
      <c r="C59" s="18" t="s">
        <v>70</v>
      </c>
      <c r="D59" s="1"/>
      <c r="E59" s="1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2:33" x14ac:dyDescent="0.25">
      <c r="B60" s="12"/>
      <c r="C60" s="18"/>
      <c r="D60" s="12"/>
      <c r="E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x14ac:dyDescent="0.25">
      <c r="B61" s="12"/>
      <c r="C61" s="18" t="s">
        <v>15</v>
      </c>
      <c r="D61" s="1"/>
      <c r="E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2:33" x14ac:dyDescent="0.25">
      <c r="B62" s="12"/>
      <c r="C62" s="18"/>
      <c r="D62" s="12"/>
      <c r="E62" s="1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2:33" x14ac:dyDescent="0.25">
      <c r="B63" s="12"/>
      <c r="C63" s="16" t="s">
        <v>16</v>
      </c>
      <c r="D63" s="12"/>
      <c r="E63" s="12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x14ac:dyDescent="0.25">
      <c r="B64" s="12"/>
      <c r="C64" s="16"/>
      <c r="D64" s="12"/>
      <c r="E64" s="1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2:33" x14ac:dyDescent="0.25">
      <c r="B65" s="12"/>
      <c r="C65" s="14" t="s">
        <v>17</v>
      </c>
      <c r="D65" s="1"/>
      <c r="E65" s="1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x14ac:dyDescent="0.25">
      <c r="B66" s="12"/>
      <c r="C66" s="14"/>
      <c r="D66" s="12"/>
      <c r="E66" s="12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x14ac:dyDescent="0.25">
      <c r="B67" s="12"/>
      <c r="C67" s="14" t="s">
        <v>18</v>
      </c>
      <c r="D67" s="1"/>
      <c r="E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x14ac:dyDescent="0.25">
      <c r="B68" s="12"/>
      <c r="C68" s="14"/>
      <c r="D68" s="12"/>
      <c r="E68" s="1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2:33" x14ac:dyDescent="0.25">
      <c r="B69" s="12"/>
      <c r="C69" s="16" t="s">
        <v>19</v>
      </c>
      <c r="D69" s="12"/>
      <c r="E69" s="12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2:33" x14ac:dyDescent="0.25">
      <c r="B70" s="12"/>
      <c r="C70" s="16"/>
      <c r="D70" s="12"/>
      <c r="E70" s="12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2:33" x14ac:dyDescent="0.25">
      <c r="B71" s="12"/>
      <c r="C71" s="18" t="s">
        <v>71</v>
      </c>
      <c r="D71" s="1"/>
      <c r="E71" s="12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2:33" x14ac:dyDescent="0.25">
      <c r="B72" s="12"/>
      <c r="C72" s="18"/>
      <c r="D72" s="12"/>
      <c r="E72" s="12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2:33" x14ac:dyDescent="0.25">
      <c r="B73" s="12"/>
      <c r="C73" s="18" t="s">
        <v>72</v>
      </c>
      <c r="D73" s="1"/>
      <c r="E73" s="12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2:33" x14ac:dyDescent="0.25">
      <c r="B74" s="12"/>
      <c r="C74" s="18"/>
      <c r="D74" s="12"/>
      <c r="E74" s="12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2:33" x14ac:dyDescent="0.25">
      <c r="B75" s="12"/>
      <c r="C75" s="16" t="s">
        <v>20</v>
      </c>
      <c r="D75" s="12"/>
      <c r="E75" s="12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2:33" x14ac:dyDescent="0.25">
      <c r="B76" s="12"/>
      <c r="C76" s="16"/>
      <c r="D76" s="12"/>
      <c r="E76" s="1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2:33" x14ac:dyDescent="0.25">
      <c r="B77" s="12"/>
      <c r="C77" s="14" t="s">
        <v>21</v>
      </c>
      <c r="D77" s="1"/>
      <c r="E77" s="1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2:33" x14ac:dyDescent="0.25">
      <c r="B78" s="12"/>
      <c r="C78" s="14"/>
      <c r="D78" s="12"/>
      <c r="E78" s="12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2:33" x14ac:dyDescent="0.25">
      <c r="B79" s="12"/>
      <c r="C79" s="16" t="s">
        <v>22</v>
      </c>
      <c r="D79" s="12"/>
      <c r="E79" s="12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2:33" x14ac:dyDescent="0.25">
      <c r="B80" s="12"/>
      <c r="C80" s="16"/>
      <c r="D80" s="12"/>
      <c r="E80" s="12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2:33" x14ac:dyDescent="0.25">
      <c r="B81" s="12"/>
      <c r="C81" s="14" t="s">
        <v>28</v>
      </c>
      <c r="D81" s="1"/>
      <c r="E81" s="12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2:33" x14ac:dyDescent="0.25">
      <c r="B82" s="12"/>
      <c r="C82" s="14"/>
      <c r="D82" s="12"/>
      <c r="E82" s="12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2:33" x14ac:dyDescent="0.25"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2:33" x14ac:dyDescent="0.25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2:33" x14ac:dyDescent="0.25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2:33" hidden="1" x14ac:dyDescent="0.25"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3" hidden="1" x14ac:dyDescent="0.25"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2:33" hidden="1" x14ac:dyDescent="0.25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2:33" hidden="1" x14ac:dyDescent="0.25"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2:33" hidden="1" x14ac:dyDescent="0.25"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2:33" hidden="1" x14ac:dyDescent="0.25"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2:33" hidden="1" x14ac:dyDescent="0.25"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3" hidden="1" x14ac:dyDescent="0.25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2:33" hidden="1" x14ac:dyDescent="0.25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2:33" hidden="1" x14ac:dyDescent="0.25"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2:33" hidden="1" x14ac:dyDescent="0.25"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8:33" hidden="1" x14ac:dyDescent="0.25"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8:33" hidden="1" x14ac:dyDescent="0.25"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8:33" hidden="1" x14ac:dyDescent="0.25"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8:33" hidden="1" x14ac:dyDescent="0.25"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8:33" hidden="1" x14ac:dyDescent="0.25"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8:33" hidden="1" x14ac:dyDescent="0.25"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8:33" hidden="1" x14ac:dyDescent="0.25"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8:33" hidden="1" x14ac:dyDescent="0.25"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8:33" hidden="1" x14ac:dyDescent="0.25"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8:33" hidden="1" x14ac:dyDescent="0.25"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8:33" hidden="1" x14ac:dyDescent="0.25"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8:33" hidden="1" x14ac:dyDescent="0.25"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8:33" hidden="1" x14ac:dyDescent="0.25"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8:33" hidden="1" x14ac:dyDescent="0.25"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8:33" hidden="1" x14ac:dyDescent="0.25"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8:33" hidden="1" x14ac:dyDescent="0.25"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8:33" hidden="1" x14ac:dyDescent="0.25"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8:33" hidden="1" x14ac:dyDescent="0.25"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8:33" hidden="1" x14ac:dyDescent="0.25"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8:33" hidden="1" x14ac:dyDescent="0.25"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8:33" hidden="1" x14ac:dyDescent="0.25"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8:33" hidden="1" x14ac:dyDescent="0.25"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8:33" hidden="1" x14ac:dyDescent="0.25"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8:33" hidden="1" x14ac:dyDescent="0.25"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8:33" hidden="1" x14ac:dyDescent="0.25"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8:33" hidden="1" x14ac:dyDescent="0.25"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8:33" hidden="1" x14ac:dyDescent="0.25"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8:33" hidden="1" x14ac:dyDescent="0.25"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8:33" hidden="1" x14ac:dyDescent="0.25"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8:33" hidden="1" x14ac:dyDescent="0.25"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8:33" hidden="1" x14ac:dyDescent="0.25"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8:33" hidden="1" x14ac:dyDescent="0.25"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8:33" hidden="1" x14ac:dyDescent="0.25"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8:33" hidden="1" x14ac:dyDescent="0.25"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8:33" hidden="1" x14ac:dyDescent="0.25"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8:33" hidden="1" x14ac:dyDescent="0.25"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8:33" hidden="1" x14ac:dyDescent="0.25"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8:33" hidden="1" x14ac:dyDescent="0.25"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8:33" hidden="1" x14ac:dyDescent="0.25"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8:33" hidden="1" x14ac:dyDescent="0.25"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8:33" hidden="1" x14ac:dyDescent="0.25"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8:33" hidden="1" x14ac:dyDescent="0.25"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8:33" hidden="1" x14ac:dyDescent="0.25"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8:33" hidden="1" x14ac:dyDescent="0.25"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8:33" hidden="1" x14ac:dyDescent="0.25">
      <c r="H141" s="7"/>
    </row>
    <row r="142" spans="8:33" hidden="1" x14ac:dyDescent="0.25">
      <c r="H142" s="7"/>
    </row>
    <row r="143" spans="8:33" hidden="1" x14ac:dyDescent="0.25">
      <c r="H143" s="7"/>
    </row>
    <row r="144" spans="8:33" hidden="1" x14ac:dyDescent="0.25">
      <c r="H144" s="7"/>
    </row>
    <row r="145" spans="8:8" hidden="1" x14ac:dyDescent="0.25">
      <c r="H145" s="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5"/>
  <sheetViews>
    <sheetView tabSelected="1" topLeftCell="J4" workbookViewId="0">
      <selection activeCell="O51" sqref="O51"/>
    </sheetView>
  </sheetViews>
  <sheetFormatPr baseColWidth="10" defaultColWidth="0" defaultRowHeight="15" zeroHeight="1" x14ac:dyDescent="0.25"/>
  <cols>
    <col min="1" max="2" width="9.140625" style="7" customWidth="1"/>
    <col min="3" max="3" width="45.42578125" style="7" customWidth="1"/>
    <col min="4" max="4" width="5.7109375" style="7" customWidth="1"/>
    <col min="5" max="5" width="22.5703125" style="7" customWidth="1"/>
    <col min="6" max="6" width="5.7109375" style="7" customWidth="1"/>
    <col min="7" max="7" width="19.28515625" style="7" customWidth="1"/>
    <col min="8" max="8" width="10.42578125" style="7" customWidth="1"/>
    <col min="9" max="9" width="19.28515625" style="7" customWidth="1"/>
    <col min="10" max="12" width="9.140625" style="7" customWidth="1"/>
    <col min="13" max="13" width="42.85546875" customWidth="1"/>
    <col min="14" max="14" width="22.140625" customWidth="1"/>
    <col min="15" max="15" width="12.7109375" customWidth="1"/>
    <col min="16" max="19" width="9.140625" customWidth="1"/>
    <col min="20" max="39" width="0" hidden="1" customWidth="1"/>
    <col min="40" max="16384" width="9.140625" hidden="1"/>
  </cols>
  <sheetData>
    <row r="1" spans="2:39" s="7" customFormat="1" x14ac:dyDescent="0.25">
      <c r="B1" s="10"/>
      <c r="C1" s="11" t="s">
        <v>73</v>
      </c>
      <c r="D1" s="11"/>
      <c r="E1" s="10"/>
      <c r="F1" s="10"/>
      <c r="G1" s="10"/>
      <c r="H1" s="10"/>
      <c r="I1" s="10"/>
      <c r="J1" s="10"/>
      <c r="L1" s="10"/>
      <c r="M1" s="11" t="s">
        <v>74</v>
      </c>
      <c r="N1" s="11"/>
      <c r="O1" s="10"/>
      <c r="P1" s="10"/>
    </row>
    <row r="2" spans="2:39" s="7" customFormat="1" x14ac:dyDescent="0.25">
      <c r="B2" s="12"/>
      <c r="C2" s="12"/>
      <c r="D2" s="12"/>
      <c r="E2" s="12"/>
      <c r="F2" s="12"/>
      <c r="G2" s="12"/>
      <c r="H2" s="12"/>
      <c r="I2" s="12"/>
      <c r="J2" s="12"/>
      <c r="L2" s="12"/>
      <c r="M2" s="12"/>
      <c r="N2" s="12"/>
      <c r="O2" s="12"/>
      <c r="P2" s="12"/>
    </row>
    <row r="3" spans="2:39" s="7" customFormat="1" x14ac:dyDescent="0.25">
      <c r="B3" s="12"/>
      <c r="C3" s="13" t="s">
        <v>77</v>
      </c>
      <c r="D3" s="13"/>
      <c r="E3" s="27" t="s">
        <v>78</v>
      </c>
      <c r="F3" s="13"/>
      <c r="G3" s="27" t="s">
        <v>79</v>
      </c>
      <c r="H3" s="13"/>
      <c r="I3" s="27" t="s">
        <v>82</v>
      </c>
      <c r="J3" s="12"/>
      <c r="L3" s="12"/>
      <c r="M3" s="13" t="s">
        <v>77</v>
      </c>
      <c r="N3" s="13" t="s">
        <v>78</v>
      </c>
      <c r="O3" s="13" t="s">
        <v>79</v>
      </c>
      <c r="P3" s="12"/>
    </row>
    <row r="4" spans="2:39" s="7" customFormat="1" x14ac:dyDescent="0.25">
      <c r="B4" s="12"/>
      <c r="C4" s="12"/>
      <c r="D4" s="12"/>
      <c r="E4" s="12"/>
      <c r="F4" s="12"/>
      <c r="G4" s="12"/>
      <c r="H4" s="12"/>
      <c r="I4" s="12"/>
      <c r="J4" s="12"/>
      <c r="L4" s="12"/>
      <c r="M4" s="12"/>
      <c r="N4" s="12"/>
      <c r="O4" s="12"/>
      <c r="P4" s="12"/>
    </row>
    <row r="5" spans="2:39" x14ac:dyDescent="0.25">
      <c r="B5" s="12"/>
      <c r="C5" s="13" t="s">
        <v>5</v>
      </c>
      <c r="D5" s="13"/>
      <c r="E5" s="13"/>
      <c r="F5" s="13"/>
      <c r="G5" s="12"/>
      <c r="H5" s="12"/>
      <c r="I5" s="12"/>
      <c r="J5" s="12"/>
      <c r="L5" s="12"/>
      <c r="M5" s="13" t="s">
        <v>5</v>
      </c>
      <c r="N5" s="13"/>
      <c r="O5" s="12"/>
      <c r="P5" s="1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x14ac:dyDescent="0.25">
      <c r="B6" s="12"/>
      <c r="C6" s="13"/>
      <c r="D6" s="13"/>
      <c r="E6" s="13"/>
      <c r="F6" s="13"/>
      <c r="G6" s="12"/>
      <c r="H6" s="12"/>
      <c r="I6" s="12"/>
      <c r="J6" s="12"/>
      <c r="L6" s="12"/>
      <c r="M6" s="13"/>
      <c r="N6" s="13"/>
      <c r="O6" s="12"/>
      <c r="P6" s="1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2:39" x14ac:dyDescent="0.25">
      <c r="B7" s="12"/>
      <c r="C7" s="13" t="s">
        <v>6</v>
      </c>
      <c r="D7" s="13"/>
      <c r="E7" s="13"/>
      <c r="F7" s="13"/>
      <c r="G7" s="12"/>
      <c r="H7" s="12"/>
      <c r="I7" s="12"/>
      <c r="J7" s="12"/>
      <c r="L7" s="12"/>
      <c r="M7" s="13" t="s">
        <v>6</v>
      </c>
      <c r="N7" s="13"/>
      <c r="O7" s="12"/>
      <c r="P7" s="1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2:39" x14ac:dyDescent="0.25">
      <c r="B8" s="12"/>
      <c r="C8" s="13"/>
      <c r="D8" s="13"/>
      <c r="E8" s="13"/>
      <c r="F8" s="13"/>
      <c r="G8" s="12"/>
      <c r="H8" s="12"/>
      <c r="I8" s="12"/>
      <c r="J8" s="12"/>
      <c r="L8" s="12"/>
      <c r="M8" s="13"/>
      <c r="N8" s="13"/>
      <c r="O8" s="12"/>
      <c r="P8" s="1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2:39" x14ac:dyDescent="0.25">
      <c r="B9" s="12"/>
      <c r="C9" s="12" t="s">
        <v>53</v>
      </c>
      <c r="D9" s="12"/>
      <c r="E9" s="25">
        <v>1.02</v>
      </c>
      <c r="F9" s="21"/>
      <c r="G9" s="19"/>
      <c r="H9" s="20"/>
      <c r="I9" s="19"/>
      <c r="J9" s="12"/>
      <c r="L9" s="12"/>
      <c r="M9" s="12" t="s">
        <v>24</v>
      </c>
      <c r="N9" s="25">
        <v>1.7</v>
      </c>
      <c r="O9" s="19">
        <v>1.7</v>
      </c>
      <c r="P9" s="1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2:39" x14ac:dyDescent="0.25">
      <c r="B10" s="12"/>
      <c r="C10" s="12"/>
      <c r="D10" s="12"/>
      <c r="E10" s="25"/>
      <c r="F10" s="21"/>
      <c r="G10" s="20"/>
      <c r="H10" s="20"/>
      <c r="I10" s="20"/>
      <c r="J10" s="12"/>
      <c r="L10" s="12"/>
      <c r="M10" s="12"/>
      <c r="N10" s="25"/>
      <c r="O10" s="21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2:39" x14ac:dyDescent="0.25">
      <c r="B11" s="12"/>
      <c r="C11" s="12" t="s">
        <v>54</v>
      </c>
      <c r="D11" s="12"/>
      <c r="E11" s="25">
        <v>1.81</v>
      </c>
      <c r="F11" s="21"/>
      <c r="G11" s="19"/>
      <c r="H11" s="20"/>
      <c r="I11" s="19"/>
      <c r="J11" s="12"/>
      <c r="L11" s="12"/>
      <c r="M11" s="12" t="s">
        <v>23</v>
      </c>
      <c r="N11" s="25">
        <v>19.54</v>
      </c>
      <c r="O11" s="19">
        <v>19.54</v>
      </c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2:39" x14ac:dyDescent="0.25">
      <c r="B12" s="12"/>
      <c r="C12" s="12"/>
      <c r="D12" s="12"/>
      <c r="E12" s="25"/>
      <c r="F12" s="21"/>
      <c r="G12" s="21"/>
      <c r="H12" s="21"/>
      <c r="I12" s="21"/>
      <c r="J12" s="12"/>
      <c r="L12" s="12"/>
      <c r="M12" s="12"/>
      <c r="N12" s="25"/>
      <c r="O12" s="21"/>
      <c r="P12" s="1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2:39" x14ac:dyDescent="0.25">
      <c r="B13" s="12"/>
      <c r="C13" s="12" t="s">
        <v>55</v>
      </c>
      <c r="D13" s="12"/>
      <c r="E13" s="25">
        <v>1.7</v>
      </c>
      <c r="F13" s="21"/>
      <c r="G13" s="19"/>
      <c r="H13" s="20"/>
      <c r="I13" s="19"/>
      <c r="J13" s="12"/>
      <c r="L13" s="12"/>
      <c r="M13" s="13" t="s">
        <v>7</v>
      </c>
      <c r="N13" s="32"/>
      <c r="O13" s="21"/>
      <c r="P13" s="1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2:39" x14ac:dyDescent="0.25">
      <c r="B14" s="12"/>
      <c r="C14" s="12"/>
      <c r="D14" s="12"/>
      <c r="E14" s="25"/>
      <c r="F14" s="21"/>
      <c r="G14" s="21"/>
      <c r="H14" s="21"/>
      <c r="I14" s="21"/>
      <c r="J14" s="12"/>
      <c r="L14" s="12"/>
      <c r="M14" s="13"/>
      <c r="N14" s="32"/>
      <c r="O14" s="21"/>
      <c r="P14" s="1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2:39" x14ac:dyDescent="0.25">
      <c r="B15" s="12"/>
      <c r="C15" s="12" t="s">
        <v>56</v>
      </c>
      <c r="D15" s="12"/>
      <c r="E15" s="25">
        <v>19.54</v>
      </c>
      <c r="F15" s="21"/>
      <c r="G15" s="19"/>
      <c r="H15" s="20"/>
      <c r="I15" s="19"/>
      <c r="J15" s="12"/>
      <c r="L15" s="12"/>
      <c r="M15" s="12" t="s">
        <v>8</v>
      </c>
      <c r="N15" s="25">
        <v>1.61</v>
      </c>
      <c r="O15" s="19">
        <v>1.61</v>
      </c>
      <c r="P15" s="1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2:39" x14ac:dyDescent="0.25">
      <c r="B16" s="12"/>
      <c r="C16" s="12"/>
      <c r="D16" s="12"/>
      <c r="E16" s="25"/>
      <c r="F16" s="21"/>
      <c r="G16" s="21"/>
      <c r="H16" s="21"/>
      <c r="I16" s="21"/>
      <c r="J16" s="12"/>
      <c r="L16" s="12"/>
      <c r="M16" s="12"/>
      <c r="N16" s="25"/>
      <c r="O16" s="21"/>
      <c r="P16" s="1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2:39" x14ac:dyDescent="0.25">
      <c r="B17" s="12"/>
      <c r="C17" s="12" t="s">
        <v>57</v>
      </c>
      <c r="D17" s="12"/>
      <c r="E17" s="25">
        <v>4.5999999999999996</v>
      </c>
      <c r="F17" s="21"/>
      <c r="G17" s="19"/>
      <c r="H17" s="20"/>
      <c r="I17" s="19"/>
      <c r="J17" s="12"/>
      <c r="L17" s="12"/>
      <c r="M17" s="12" t="s">
        <v>25</v>
      </c>
      <c r="N17" s="25">
        <v>4.62</v>
      </c>
      <c r="O17" s="19">
        <v>4.62</v>
      </c>
      <c r="P17" s="1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2:39" x14ac:dyDescent="0.25">
      <c r="B18" s="12"/>
      <c r="C18" s="12"/>
      <c r="D18" s="12"/>
      <c r="E18" s="25"/>
      <c r="F18" s="21"/>
      <c r="G18" s="21"/>
      <c r="H18" s="21"/>
      <c r="I18" s="21"/>
      <c r="J18" s="12"/>
      <c r="L18" s="12"/>
      <c r="M18" s="12"/>
      <c r="N18" s="25"/>
      <c r="O18" s="21"/>
      <c r="P18" s="1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2:39" x14ac:dyDescent="0.25">
      <c r="B19" s="12"/>
      <c r="C19" s="12" t="s">
        <v>58</v>
      </c>
      <c r="D19" s="12"/>
      <c r="E19" s="25">
        <v>7.22</v>
      </c>
      <c r="F19" s="21"/>
      <c r="G19" s="19"/>
      <c r="H19" s="20"/>
      <c r="I19" s="19"/>
      <c r="J19" s="12"/>
      <c r="L19" s="12"/>
      <c r="M19" s="12" t="s">
        <v>10</v>
      </c>
      <c r="N19" s="25">
        <v>5</v>
      </c>
      <c r="O19" s="19">
        <v>5</v>
      </c>
      <c r="P19" s="12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2:39" x14ac:dyDescent="0.25">
      <c r="B20" s="12"/>
      <c r="C20" s="12"/>
      <c r="D20" s="12"/>
      <c r="E20" s="25"/>
      <c r="F20" s="21"/>
      <c r="G20" s="21"/>
      <c r="H20" s="21"/>
      <c r="I20" s="21"/>
      <c r="J20" s="12"/>
      <c r="L20" s="12"/>
      <c r="M20" s="12"/>
      <c r="N20" s="25"/>
      <c r="O20" s="21"/>
      <c r="P20" s="1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2:39" x14ac:dyDescent="0.25">
      <c r="B21" s="12"/>
      <c r="C21" s="12" t="s">
        <v>59</v>
      </c>
      <c r="D21" s="12"/>
      <c r="E21" s="25">
        <v>58.02</v>
      </c>
      <c r="F21" s="21"/>
      <c r="G21" s="19"/>
      <c r="H21" s="20"/>
      <c r="I21" s="19"/>
      <c r="J21" s="12"/>
      <c r="L21" s="12"/>
      <c r="M21" s="13" t="s">
        <v>26</v>
      </c>
      <c r="N21" s="32"/>
      <c r="O21" s="21"/>
      <c r="P21" s="1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2:39" x14ac:dyDescent="0.25">
      <c r="B22" s="12"/>
      <c r="C22" s="12"/>
      <c r="D22" s="12"/>
      <c r="E22" s="25"/>
      <c r="F22" s="21"/>
      <c r="G22" s="21"/>
      <c r="H22" s="21"/>
      <c r="I22" s="21"/>
      <c r="J22" s="12"/>
      <c r="L22" s="12"/>
      <c r="M22" s="13"/>
      <c r="N22" s="32"/>
      <c r="O22" s="21"/>
      <c r="P22" s="1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2:39" x14ac:dyDescent="0.25">
      <c r="B23" s="12"/>
      <c r="C23" s="12" t="s">
        <v>60</v>
      </c>
      <c r="D23" s="12"/>
      <c r="E23" s="25">
        <v>34.81</v>
      </c>
      <c r="F23" s="21"/>
      <c r="G23" s="19"/>
      <c r="H23" s="20"/>
      <c r="I23" s="19"/>
      <c r="J23" s="12"/>
      <c r="L23" s="12"/>
      <c r="M23" s="12" t="s">
        <v>9</v>
      </c>
      <c r="N23" s="25">
        <v>11.71</v>
      </c>
      <c r="O23" s="19">
        <v>11.71</v>
      </c>
      <c r="P23" s="1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2:39" x14ac:dyDescent="0.25">
      <c r="B24" s="12"/>
      <c r="C24" s="12"/>
      <c r="D24" s="12"/>
      <c r="E24" s="25"/>
      <c r="F24" s="21"/>
      <c r="G24" s="21"/>
      <c r="H24" s="21"/>
      <c r="I24" s="21"/>
      <c r="J24" s="12"/>
      <c r="L24" s="12"/>
      <c r="M24" s="12"/>
      <c r="N24" s="25"/>
      <c r="O24" s="21"/>
      <c r="P24" s="1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2:39" x14ac:dyDescent="0.25">
      <c r="B25" s="12"/>
      <c r="C25" s="12" t="s">
        <v>61</v>
      </c>
      <c r="D25" s="12"/>
      <c r="E25" s="25">
        <v>16.93</v>
      </c>
      <c r="F25" s="21"/>
      <c r="G25" s="19"/>
      <c r="H25" s="20"/>
      <c r="I25" s="19"/>
      <c r="J25" s="12"/>
      <c r="L25" s="12"/>
      <c r="M25" s="13" t="s">
        <v>11</v>
      </c>
      <c r="N25" s="32"/>
      <c r="O25" s="21"/>
      <c r="P25" s="1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2:39" x14ac:dyDescent="0.25">
      <c r="B26" s="12"/>
      <c r="C26" s="12"/>
      <c r="D26" s="12"/>
      <c r="E26" s="25"/>
      <c r="F26" s="21"/>
      <c r="G26" s="21"/>
      <c r="H26" s="21"/>
      <c r="I26" s="21"/>
      <c r="J26" s="12"/>
      <c r="L26" s="12"/>
      <c r="M26" s="13"/>
      <c r="N26" s="32"/>
      <c r="O26" s="21"/>
      <c r="P26" s="12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2:39" x14ac:dyDescent="0.25">
      <c r="B27" s="12"/>
      <c r="C27" s="13" t="s">
        <v>7</v>
      </c>
      <c r="D27" s="13"/>
      <c r="E27" s="32"/>
      <c r="F27" s="22"/>
      <c r="G27" s="21"/>
      <c r="H27" s="21"/>
      <c r="I27" s="21"/>
      <c r="J27" s="12"/>
      <c r="L27" s="12"/>
      <c r="M27" s="13" t="s">
        <v>12</v>
      </c>
      <c r="N27" s="32"/>
      <c r="O27" s="21"/>
      <c r="P27" s="1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2:39" x14ac:dyDescent="0.25">
      <c r="B28" s="12"/>
      <c r="C28" s="13"/>
      <c r="D28" s="13"/>
      <c r="E28" s="32"/>
      <c r="F28" s="22"/>
      <c r="G28" s="21"/>
      <c r="H28" s="21"/>
      <c r="I28" s="21"/>
      <c r="J28" s="12"/>
      <c r="L28" s="12"/>
      <c r="M28" s="13"/>
      <c r="N28" s="32"/>
      <c r="O28" s="21"/>
      <c r="P28" s="1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2:39" x14ac:dyDescent="0.25">
      <c r="B29" s="12"/>
      <c r="C29" s="12" t="s">
        <v>62</v>
      </c>
      <c r="D29" s="12"/>
      <c r="E29" s="25">
        <v>4.33</v>
      </c>
      <c r="F29" s="21"/>
      <c r="G29" s="19"/>
      <c r="H29" s="20"/>
      <c r="I29" s="19"/>
      <c r="J29" s="12"/>
      <c r="L29" s="12"/>
      <c r="M29" s="15" t="s">
        <v>13</v>
      </c>
      <c r="N29" s="29">
        <v>17.43</v>
      </c>
      <c r="O29" s="19">
        <v>17.43</v>
      </c>
      <c r="P29" s="1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2:39" x14ac:dyDescent="0.25">
      <c r="B30" s="12"/>
      <c r="C30" s="12"/>
      <c r="D30" s="12"/>
      <c r="E30" s="25"/>
      <c r="F30" s="21"/>
      <c r="G30" s="21"/>
      <c r="H30" s="21"/>
      <c r="I30" s="21"/>
      <c r="J30" s="12"/>
      <c r="L30" s="12"/>
      <c r="M30" s="15"/>
      <c r="N30" s="29"/>
      <c r="O30" s="21"/>
      <c r="P30" s="1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2:39" x14ac:dyDescent="0.25">
      <c r="B31" s="12"/>
      <c r="C31" s="12" t="s">
        <v>8</v>
      </c>
      <c r="D31" s="12"/>
      <c r="E31" s="25">
        <v>1.61</v>
      </c>
      <c r="F31" s="21"/>
      <c r="G31" s="19"/>
      <c r="H31" s="20"/>
      <c r="I31" s="19"/>
      <c r="J31" s="12"/>
      <c r="L31" s="12"/>
      <c r="M31" s="15" t="s">
        <v>14</v>
      </c>
      <c r="N31" s="29">
        <v>10.130000000000001</v>
      </c>
      <c r="O31" s="19">
        <v>10.130000000000001</v>
      </c>
      <c r="P31" s="1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2:39" x14ac:dyDescent="0.25">
      <c r="B32" s="12"/>
      <c r="C32" s="12"/>
      <c r="D32" s="12"/>
      <c r="E32" s="25"/>
      <c r="F32" s="21"/>
      <c r="G32" s="21"/>
      <c r="H32" s="21"/>
      <c r="I32" s="21"/>
      <c r="J32" s="12"/>
      <c r="L32" s="12"/>
      <c r="M32" s="15"/>
      <c r="N32" s="29"/>
      <c r="O32" s="21"/>
      <c r="P32" s="12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2:39" x14ac:dyDescent="0.25">
      <c r="B33" s="12"/>
      <c r="C33" s="12" t="s">
        <v>63</v>
      </c>
      <c r="D33" s="12"/>
      <c r="E33" s="25">
        <v>2.2200000000000002</v>
      </c>
      <c r="F33" s="21"/>
      <c r="G33" s="19"/>
      <c r="H33" s="20"/>
      <c r="I33" s="19"/>
      <c r="J33" s="12"/>
      <c r="L33" s="12"/>
      <c r="M33" s="15" t="s">
        <v>15</v>
      </c>
      <c r="N33" s="29">
        <v>227.46</v>
      </c>
      <c r="O33" s="19">
        <v>227.46</v>
      </c>
      <c r="P33" s="1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2:39" x14ac:dyDescent="0.25">
      <c r="B34" s="12"/>
      <c r="C34" s="12"/>
      <c r="D34" s="12"/>
      <c r="E34" s="25"/>
      <c r="F34" s="21"/>
      <c r="G34" s="21"/>
      <c r="H34" s="21"/>
      <c r="I34" s="21"/>
      <c r="J34" s="12"/>
      <c r="L34" s="12"/>
      <c r="M34" s="15"/>
      <c r="N34" s="29"/>
      <c r="O34" s="21"/>
      <c r="P34" s="1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2:39" x14ac:dyDescent="0.25">
      <c r="B35" s="12"/>
      <c r="C35" s="12" t="s">
        <v>64</v>
      </c>
      <c r="D35" s="12"/>
      <c r="E35" s="25">
        <v>7.11</v>
      </c>
      <c r="F35" s="21"/>
      <c r="G35" s="19"/>
      <c r="H35" s="20"/>
      <c r="I35" s="19"/>
      <c r="J35" s="12"/>
      <c r="L35" s="12"/>
      <c r="M35" s="13" t="s">
        <v>16</v>
      </c>
      <c r="N35" s="32"/>
      <c r="O35" s="21"/>
      <c r="P35" s="1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2:39" x14ac:dyDescent="0.25">
      <c r="B36" s="12"/>
      <c r="C36" s="12"/>
      <c r="D36" s="12"/>
      <c r="E36" s="25"/>
      <c r="F36" s="21"/>
      <c r="G36" s="21"/>
      <c r="H36" s="21"/>
      <c r="I36" s="21"/>
      <c r="J36" s="12"/>
      <c r="L36" s="12"/>
      <c r="M36" s="13"/>
      <c r="N36" s="32"/>
      <c r="O36" s="21"/>
      <c r="P36" s="1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2:39" x14ac:dyDescent="0.25">
      <c r="B37" s="12"/>
      <c r="C37" s="12" t="s">
        <v>65</v>
      </c>
      <c r="D37" s="12"/>
      <c r="E37" s="25">
        <v>17.14</v>
      </c>
      <c r="F37" s="21"/>
      <c r="G37" s="19"/>
      <c r="H37" s="20"/>
      <c r="I37" s="19"/>
      <c r="J37" s="12"/>
      <c r="L37" s="12"/>
      <c r="M37" s="12" t="s">
        <v>17</v>
      </c>
      <c r="N37" s="25">
        <v>548.19000000000005</v>
      </c>
      <c r="O37" s="19">
        <v>548.19000000000005</v>
      </c>
      <c r="P37" s="12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2:39" x14ac:dyDescent="0.25">
      <c r="B38" s="12"/>
      <c r="C38" s="12"/>
      <c r="D38" s="12"/>
      <c r="E38" s="25"/>
      <c r="F38" s="21"/>
      <c r="G38" s="21"/>
      <c r="H38" s="21"/>
      <c r="I38" s="21"/>
      <c r="J38" s="12"/>
      <c r="L38" s="12"/>
      <c r="M38" s="12"/>
      <c r="N38" s="25"/>
      <c r="O38" s="21"/>
      <c r="P38" s="12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2:39" x14ac:dyDescent="0.25">
      <c r="B39" s="12"/>
      <c r="C39" s="12" t="s">
        <v>66</v>
      </c>
      <c r="D39" s="12"/>
      <c r="E39" s="25">
        <v>7.11</v>
      </c>
      <c r="F39" s="21"/>
      <c r="G39" s="19"/>
      <c r="H39" s="20"/>
      <c r="I39" s="19"/>
      <c r="J39" s="12"/>
      <c r="L39" s="12"/>
      <c r="M39" s="12" t="s">
        <v>18</v>
      </c>
      <c r="N39" s="25">
        <v>196.51</v>
      </c>
      <c r="O39" s="19">
        <v>196.51</v>
      </c>
      <c r="P39" s="1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2:39" x14ac:dyDescent="0.25">
      <c r="B40" s="12"/>
      <c r="C40" s="12"/>
      <c r="D40" s="12"/>
      <c r="E40" s="25"/>
      <c r="F40" s="21"/>
      <c r="G40" s="21"/>
      <c r="H40" s="21"/>
      <c r="I40" s="21"/>
      <c r="J40" s="12"/>
      <c r="L40" s="12"/>
      <c r="M40" s="12"/>
      <c r="N40" s="25"/>
      <c r="O40" s="21"/>
      <c r="P40" s="12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2:39" x14ac:dyDescent="0.25">
      <c r="B41" s="12"/>
      <c r="C41" s="12" t="s">
        <v>9</v>
      </c>
      <c r="D41" s="12"/>
      <c r="E41" s="25">
        <v>11.71</v>
      </c>
      <c r="F41" s="21"/>
      <c r="G41" s="19"/>
      <c r="H41" s="20"/>
      <c r="I41" s="19"/>
      <c r="J41" s="12"/>
      <c r="L41" s="12"/>
      <c r="M41" s="13" t="s">
        <v>19</v>
      </c>
      <c r="N41" s="32"/>
      <c r="O41" s="21"/>
      <c r="P41" s="12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2:39" x14ac:dyDescent="0.25">
      <c r="B42" s="12"/>
      <c r="C42" s="12"/>
      <c r="D42" s="12"/>
      <c r="E42" s="25"/>
      <c r="F42" s="21"/>
      <c r="G42" s="21"/>
      <c r="H42" s="21"/>
      <c r="I42" s="21"/>
      <c r="J42" s="12"/>
      <c r="L42" s="12"/>
      <c r="M42" s="13"/>
      <c r="N42" s="32"/>
      <c r="O42" s="21"/>
      <c r="P42" s="12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2:39" x14ac:dyDescent="0.25">
      <c r="B43" s="12"/>
      <c r="C43" s="12" t="s">
        <v>67</v>
      </c>
      <c r="D43" s="12"/>
      <c r="E43" s="25">
        <v>0.39</v>
      </c>
      <c r="F43" s="21"/>
      <c r="G43" s="19"/>
      <c r="H43" s="20"/>
      <c r="I43" s="19"/>
      <c r="J43" s="12"/>
      <c r="L43" s="12"/>
      <c r="M43" s="15" t="s">
        <v>27</v>
      </c>
      <c r="N43" s="29">
        <v>17000</v>
      </c>
      <c r="O43" s="19">
        <v>17000</v>
      </c>
      <c r="P43" s="1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2:39" x14ac:dyDescent="0.25">
      <c r="B44" s="12"/>
      <c r="C44" s="12"/>
      <c r="D44" s="12"/>
      <c r="E44" s="25"/>
      <c r="F44" s="21"/>
      <c r="G44" s="21"/>
      <c r="H44" s="21"/>
      <c r="I44" s="21"/>
      <c r="J44" s="12"/>
      <c r="L44" s="12"/>
      <c r="M44" s="12"/>
      <c r="N44" s="25"/>
      <c r="O44" s="21"/>
      <c r="P44" s="1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2:39" x14ac:dyDescent="0.25">
      <c r="B45" s="12"/>
      <c r="C45" s="12" t="s">
        <v>10</v>
      </c>
      <c r="D45" s="12"/>
      <c r="E45" s="25">
        <v>5</v>
      </c>
      <c r="F45" s="21"/>
      <c r="G45" s="19"/>
      <c r="H45" s="20"/>
      <c r="I45" s="19"/>
      <c r="J45" s="12"/>
      <c r="L45" s="12"/>
      <c r="M45" s="13" t="s">
        <v>20</v>
      </c>
      <c r="N45" s="32"/>
      <c r="O45" s="21"/>
      <c r="P45" s="1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2:39" x14ac:dyDescent="0.25">
      <c r="B46" s="12"/>
      <c r="C46" s="12"/>
      <c r="D46" s="12"/>
      <c r="E46" s="25"/>
      <c r="F46" s="21"/>
      <c r="G46" s="21"/>
      <c r="H46" s="21"/>
      <c r="I46" s="21"/>
      <c r="J46" s="12"/>
      <c r="L46" s="12"/>
      <c r="M46" s="13"/>
      <c r="N46" s="32"/>
      <c r="O46" s="21"/>
      <c r="P46" s="1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2:39" x14ac:dyDescent="0.25">
      <c r="B47" s="12"/>
      <c r="C47" s="13" t="s">
        <v>11</v>
      </c>
      <c r="D47" s="13"/>
      <c r="E47" s="32"/>
      <c r="F47" s="22"/>
      <c r="G47" s="21"/>
      <c r="H47" s="21"/>
      <c r="I47" s="21"/>
      <c r="J47" s="12"/>
      <c r="L47" s="12"/>
      <c r="M47" s="12" t="s">
        <v>21</v>
      </c>
      <c r="N47" s="25">
        <v>10700</v>
      </c>
      <c r="O47" s="19">
        <v>10700</v>
      </c>
      <c r="P47" s="1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2:39" x14ac:dyDescent="0.25">
      <c r="B48" s="12"/>
      <c r="C48" s="13"/>
      <c r="D48" s="13"/>
      <c r="E48" s="32"/>
      <c r="F48" s="22"/>
      <c r="G48" s="21"/>
      <c r="H48" s="21"/>
      <c r="I48" s="21"/>
      <c r="J48" s="12"/>
      <c r="L48" s="12"/>
      <c r="M48" s="12"/>
      <c r="N48" s="25"/>
      <c r="O48" s="21"/>
      <c r="P48" s="1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2:39" x14ac:dyDescent="0.25">
      <c r="B49" s="12"/>
      <c r="C49" s="13" t="s">
        <v>12</v>
      </c>
      <c r="D49" s="13"/>
      <c r="E49" s="32"/>
      <c r="F49" s="22"/>
      <c r="G49" s="21"/>
      <c r="H49" s="21"/>
      <c r="I49" s="21"/>
      <c r="J49" s="12"/>
      <c r="L49" s="12"/>
      <c r="M49" s="16" t="s">
        <v>22</v>
      </c>
      <c r="N49" s="33"/>
      <c r="O49" s="20"/>
      <c r="P49" s="12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2:39" x14ac:dyDescent="0.25">
      <c r="B50" s="12"/>
      <c r="C50" s="13"/>
      <c r="D50" s="13"/>
      <c r="E50" s="32"/>
      <c r="F50" s="22"/>
      <c r="G50" s="21"/>
      <c r="H50" s="21"/>
      <c r="I50" s="21"/>
      <c r="J50" s="12"/>
      <c r="L50" s="12"/>
      <c r="M50" s="16"/>
      <c r="N50" s="33"/>
      <c r="O50" s="20"/>
      <c r="P50" s="1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2:39" x14ac:dyDescent="0.25">
      <c r="B51" s="12"/>
      <c r="C51" s="15" t="s">
        <v>13</v>
      </c>
      <c r="D51" s="15"/>
      <c r="E51" s="29">
        <v>17.43</v>
      </c>
      <c r="F51" s="23"/>
      <c r="G51" s="19"/>
      <c r="H51" s="20"/>
      <c r="I51" s="19"/>
      <c r="J51" s="12"/>
      <c r="L51" s="12"/>
      <c r="M51" s="14" t="s">
        <v>28</v>
      </c>
      <c r="N51" s="26"/>
      <c r="O51" s="19"/>
      <c r="P51" s="1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2:39" x14ac:dyDescent="0.25">
      <c r="B52" s="12"/>
      <c r="C52" s="15"/>
      <c r="D52" s="15"/>
      <c r="E52" s="29"/>
      <c r="F52" s="23"/>
      <c r="G52" s="21"/>
      <c r="H52" s="21"/>
      <c r="I52" s="21"/>
      <c r="J52" s="12"/>
      <c r="L52" s="12"/>
      <c r="M52" s="14"/>
      <c r="N52" s="14"/>
      <c r="O52" s="14"/>
      <c r="P52" s="12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2:39" x14ac:dyDescent="0.25">
      <c r="B53" s="12"/>
      <c r="C53" s="15" t="s">
        <v>14</v>
      </c>
      <c r="D53" s="15"/>
      <c r="E53" s="29">
        <v>10.130000000000001</v>
      </c>
      <c r="F53" s="23"/>
      <c r="G53" s="19"/>
      <c r="H53" s="20"/>
      <c r="I53" s="19"/>
      <c r="J53" s="1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2:39" x14ac:dyDescent="0.25">
      <c r="B54" s="12"/>
      <c r="C54" s="15"/>
      <c r="D54" s="15"/>
      <c r="E54" s="29"/>
      <c r="F54" s="23"/>
      <c r="G54" s="20"/>
      <c r="H54" s="20"/>
      <c r="I54" s="20"/>
      <c r="J54" s="1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2:39" x14ac:dyDescent="0.25">
      <c r="B55" s="12"/>
      <c r="C55" s="15" t="s">
        <v>68</v>
      </c>
      <c r="D55" s="15"/>
      <c r="E55" s="29">
        <v>92.06</v>
      </c>
      <c r="F55" s="23"/>
      <c r="G55" s="19"/>
      <c r="H55" s="20"/>
      <c r="I55" s="19"/>
      <c r="J55" s="1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2:39" x14ac:dyDescent="0.25">
      <c r="B56" s="12"/>
      <c r="C56" s="15"/>
      <c r="D56" s="15"/>
      <c r="E56" s="29"/>
      <c r="F56" s="23"/>
      <c r="G56" s="21"/>
      <c r="H56" s="21"/>
      <c r="I56" s="21"/>
      <c r="J56" s="1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2:39" x14ac:dyDescent="0.25">
      <c r="B57" s="12"/>
      <c r="C57" s="15" t="s">
        <v>69</v>
      </c>
      <c r="D57" s="15"/>
      <c r="E57" s="29">
        <v>50.26</v>
      </c>
      <c r="F57" s="23"/>
      <c r="G57" s="19"/>
      <c r="H57" s="20"/>
      <c r="I57" s="19"/>
      <c r="J57" s="1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2:39" x14ac:dyDescent="0.25">
      <c r="B58" s="12"/>
      <c r="C58" s="15"/>
      <c r="D58" s="15"/>
      <c r="E58" s="29"/>
      <c r="F58" s="23"/>
      <c r="G58" s="21"/>
      <c r="H58" s="21"/>
      <c r="I58" s="21"/>
      <c r="J58" s="1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2:39" x14ac:dyDescent="0.25">
      <c r="B59" s="12"/>
      <c r="C59" s="15" t="s">
        <v>70</v>
      </c>
      <c r="D59" s="15"/>
      <c r="E59" s="29">
        <v>30.28</v>
      </c>
      <c r="F59" s="23"/>
      <c r="G59" s="19"/>
      <c r="H59" s="20"/>
      <c r="I59" s="19"/>
      <c r="J59" s="1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2:39" x14ac:dyDescent="0.25">
      <c r="B60" s="12"/>
      <c r="C60" s="15"/>
      <c r="D60" s="15"/>
      <c r="E60" s="29"/>
      <c r="F60" s="23"/>
      <c r="G60" s="21"/>
      <c r="H60" s="21"/>
      <c r="I60" s="21"/>
      <c r="J60" s="1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2:39" x14ac:dyDescent="0.25">
      <c r="B61" s="12"/>
      <c r="C61" s="15" t="s">
        <v>15</v>
      </c>
      <c r="D61" s="15"/>
      <c r="E61" s="29">
        <v>227.46</v>
      </c>
      <c r="F61" s="23"/>
      <c r="G61" s="19"/>
      <c r="H61" s="20"/>
      <c r="I61" s="19"/>
      <c r="J61" s="1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2:39" x14ac:dyDescent="0.25">
      <c r="B62" s="12"/>
      <c r="C62" s="15"/>
      <c r="D62" s="15"/>
      <c r="E62" s="29"/>
      <c r="F62" s="23"/>
      <c r="G62" s="21"/>
      <c r="H62" s="21"/>
      <c r="I62" s="21"/>
      <c r="J62" s="1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2:39" x14ac:dyDescent="0.25">
      <c r="B63" s="12"/>
      <c r="C63" s="13" t="s">
        <v>16</v>
      </c>
      <c r="D63" s="13"/>
      <c r="E63" s="32"/>
      <c r="F63" s="22"/>
      <c r="G63" s="21"/>
      <c r="H63" s="21"/>
      <c r="I63" s="21"/>
      <c r="J63" s="1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2:39" x14ac:dyDescent="0.25">
      <c r="B64" s="12"/>
      <c r="C64" s="13"/>
      <c r="D64" s="13"/>
      <c r="E64" s="32"/>
      <c r="F64" s="22"/>
      <c r="G64" s="21"/>
      <c r="H64" s="21"/>
      <c r="I64" s="21"/>
      <c r="J64" s="1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2:39" x14ac:dyDescent="0.25">
      <c r="B65" s="12"/>
      <c r="C65" s="12" t="s">
        <v>17</v>
      </c>
      <c r="D65" s="12"/>
      <c r="E65" s="25">
        <v>548.19000000000005</v>
      </c>
      <c r="F65" s="21"/>
      <c r="G65" s="19"/>
      <c r="H65" s="20"/>
      <c r="I65" s="19"/>
      <c r="J65" s="1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2:39" x14ac:dyDescent="0.25">
      <c r="B66" s="12"/>
      <c r="C66" s="12"/>
      <c r="D66" s="12"/>
      <c r="E66" s="25"/>
      <c r="F66" s="21"/>
      <c r="G66" s="21"/>
      <c r="H66" s="21"/>
      <c r="I66" s="21"/>
      <c r="J66" s="1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2:39" x14ac:dyDescent="0.25">
      <c r="B67" s="12"/>
      <c r="C67" s="12" t="s">
        <v>18</v>
      </c>
      <c r="D67" s="12"/>
      <c r="E67" s="25">
        <v>196.51</v>
      </c>
      <c r="F67" s="21"/>
      <c r="G67" s="19"/>
      <c r="H67" s="20"/>
      <c r="I67" s="19"/>
      <c r="J67" s="1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2:39" x14ac:dyDescent="0.25">
      <c r="B68" s="12"/>
      <c r="C68" s="12"/>
      <c r="D68" s="12"/>
      <c r="E68" s="25"/>
      <c r="F68" s="21"/>
      <c r="G68" s="21"/>
      <c r="H68" s="21"/>
      <c r="I68" s="21"/>
      <c r="J68" s="1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2:39" x14ac:dyDescent="0.25">
      <c r="B69" s="12"/>
      <c r="C69" s="13" t="s">
        <v>19</v>
      </c>
      <c r="D69" s="13"/>
      <c r="E69" s="32"/>
      <c r="F69" s="22"/>
      <c r="G69" s="21"/>
      <c r="H69" s="21"/>
      <c r="I69" s="21"/>
      <c r="J69" s="1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2:39" x14ac:dyDescent="0.25">
      <c r="B70" s="12"/>
      <c r="C70" s="13"/>
      <c r="D70" s="13"/>
      <c r="E70" s="32"/>
      <c r="F70" s="22"/>
      <c r="G70" s="21"/>
      <c r="H70" s="21"/>
      <c r="I70" s="21"/>
      <c r="J70" s="1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2:39" x14ac:dyDescent="0.25">
      <c r="B71" s="12"/>
      <c r="C71" s="15" t="s">
        <v>71</v>
      </c>
      <c r="D71" s="15"/>
      <c r="E71" s="29">
        <v>19000</v>
      </c>
      <c r="F71" s="23"/>
      <c r="G71" s="19"/>
      <c r="H71" s="20"/>
      <c r="I71" s="19"/>
      <c r="J71" s="1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2:39" x14ac:dyDescent="0.25">
      <c r="B72" s="12"/>
      <c r="C72" s="15"/>
      <c r="D72" s="15"/>
      <c r="E72" s="29"/>
      <c r="F72" s="23"/>
      <c r="G72" s="21"/>
      <c r="H72" s="21"/>
      <c r="I72" s="21"/>
      <c r="J72" s="1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2:39" x14ac:dyDescent="0.25">
      <c r="B73" s="12"/>
      <c r="C73" s="15" t="s">
        <v>72</v>
      </c>
      <c r="D73" s="15"/>
      <c r="E73" s="29">
        <v>15100</v>
      </c>
      <c r="F73" s="23"/>
      <c r="G73" s="19"/>
      <c r="H73" s="20"/>
      <c r="I73" s="19"/>
      <c r="J73" s="1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2:39" x14ac:dyDescent="0.25">
      <c r="B74" s="12"/>
      <c r="C74" s="15"/>
      <c r="D74" s="15"/>
      <c r="E74" s="29"/>
      <c r="F74" s="23"/>
      <c r="G74" s="21"/>
      <c r="H74" s="21"/>
      <c r="I74" s="21"/>
      <c r="J74" s="1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2:39" x14ac:dyDescent="0.25">
      <c r="B75" s="12"/>
      <c r="C75" s="13" t="s">
        <v>20</v>
      </c>
      <c r="D75" s="13"/>
      <c r="E75" s="32"/>
      <c r="F75" s="22"/>
      <c r="G75" s="21"/>
      <c r="H75" s="21"/>
      <c r="I75" s="21"/>
      <c r="J75" s="1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2:39" x14ac:dyDescent="0.25">
      <c r="B76" s="12"/>
      <c r="C76" s="13"/>
      <c r="D76" s="13"/>
      <c r="E76" s="32"/>
      <c r="F76" s="22"/>
      <c r="G76" s="21"/>
      <c r="H76" s="21"/>
      <c r="I76" s="21"/>
      <c r="J76" s="1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2:39" x14ac:dyDescent="0.25">
      <c r="B77" s="12"/>
      <c r="C77" s="12" t="s">
        <v>21</v>
      </c>
      <c r="D77" s="12"/>
      <c r="E77" s="25">
        <v>10700</v>
      </c>
      <c r="F77" s="21"/>
      <c r="G77" s="19"/>
      <c r="H77" s="20"/>
      <c r="I77" s="19"/>
      <c r="J77" s="1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2:39" x14ac:dyDescent="0.25">
      <c r="B78" s="12"/>
      <c r="C78" s="12"/>
      <c r="D78" s="12"/>
      <c r="E78" s="25"/>
      <c r="F78" s="21"/>
      <c r="G78" s="21"/>
      <c r="H78" s="21"/>
      <c r="I78" s="21"/>
      <c r="J78" s="1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2:39" x14ac:dyDescent="0.25">
      <c r="B79" s="12"/>
      <c r="C79" s="16" t="s">
        <v>22</v>
      </c>
      <c r="D79" s="16"/>
      <c r="E79" s="33"/>
      <c r="F79" s="24"/>
      <c r="G79" s="21"/>
      <c r="H79" s="21"/>
      <c r="I79" s="21"/>
      <c r="J79" s="1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2:39" x14ac:dyDescent="0.25">
      <c r="B80" s="12"/>
      <c r="C80" s="16"/>
      <c r="D80" s="16"/>
      <c r="E80" s="33"/>
      <c r="F80" s="24"/>
      <c r="G80" s="21"/>
      <c r="H80" s="21"/>
      <c r="I80" s="21"/>
      <c r="J80" s="1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2:39" x14ac:dyDescent="0.25">
      <c r="B81" s="12"/>
      <c r="C81" s="14" t="s">
        <v>28</v>
      </c>
      <c r="D81" s="14"/>
      <c r="E81" s="26"/>
      <c r="F81" s="20"/>
      <c r="G81" s="19"/>
      <c r="H81" s="20"/>
      <c r="I81" s="19"/>
      <c r="J81" s="1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2:39" x14ac:dyDescent="0.25">
      <c r="B82" s="12"/>
      <c r="C82" s="12"/>
      <c r="D82" s="12"/>
      <c r="E82" s="12"/>
      <c r="F82" s="12"/>
      <c r="G82" s="14"/>
      <c r="H82" s="14"/>
      <c r="I82" s="14"/>
      <c r="J82" s="1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2:39" x14ac:dyDescent="0.25"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2:39" x14ac:dyDescent="0.25"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2:39" x14ac:dyDescent="0.25"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2:39" hidden="1" x14ac:dyDescent="0.25"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2:39" hidden="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2:39" hidden="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2:39" hidden="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2:39" hidden="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2:39" hidden="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2:39" hidden="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2:39" hidden="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2:39" hidden="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2:39" hidden="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2:39" hidden="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3:39" hidden="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3:39" hidden="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3:39" hidden="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3:39" hidden="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3:39" hidden="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3:39" hidden="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3:39" hidden="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3:39" hidden="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3:39" hidden="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3:39" hidden="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3:39" hidden="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3:39" hidden="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3:39" hidden="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3:39" hidden="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3:39" hidden="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3:39" hidden="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3:39" hidden="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3:39" hidden="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3:39" hidden="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3:39" hidden="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3:39" hidden="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3:39" hidden="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3:39" hidden="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3:39" hidden="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3:39" hidden="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3:39" hidden="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3:39" hidden="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3:39" hidden="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3:39" hidden="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3:39" hidden="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3:39" hidden="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3:39" hidden="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3:39" hidden="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3:39" hidden="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3:39" hidden="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3:39" hidden="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3:39" hidden="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3:39" hidden="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3:39" hidden="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3:39" hidden="1" x14ac:dyDescent="0.25"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3:39" hidden="1" x14ac:dyDescent="0.25"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3:39" hidden="1" x14ac:dyDescent="0.25"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3:39" hidden="1" x14ac:dyDescent="0.25"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3:39" hidden="1" x14ac:dyDescent="0.25"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3:39" hidden="1" x14ac:dyDescent="0.25"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3:39" hidden="1" x14ac:dyDescent="0.25"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3:39" hidden="1" x14ac:dyDescent="0.25"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3:39" hidden="1" x14ac:dyDescent="0.25"/>
    <row r="145" hidden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7" sqref="A47"/>
    </sheetView>
  </sheetViews>
  <sheetFormatPr baseColWidth="10" defaultColWidth="9.140625" defaultRowHeight="15" x14ac:dyDescent="0.25"/>
  <cols>
    <col min="1" max="1" width="41.5703125" customWidth="1"/>
    <col min="2" max="3" width="18.42578125" customWidth="1"/>
    <col min="4" max="4" width="18.28515625" customWidth="1"/>
    <col min="5" max="5" width="34.140625" customWidth="1"/>
    <col min="6" max="6" width="31" customWidth="1"/>
    <col min="8" max="8" width="27.5703125" customWidth="1"/>
    <col min="9" max="9" width="17" customWidth="1"/>
  </cols>
  <sheetData>
    <row r="1" spans="1:9" x14ac:dyDescent="0.25">
      <c r="B1" t="s">
        <v>83</v>
      </c>
      <c r="C1" t="s">
        <v>84</v>
      </c>
      <c r="D1" t="s">
        <v>38</v>
      </c>
      <c r="E1" t="s">
        <v>85</v>
      </c>
      <c r="F1" t="s">
        <v>86</v>
      </c>
    </row>
    <row r="2" spans="1:9" x14ac:dyDescent="0.25">
      <c r="A2" s="3" t="s">
        <v>5</v>
      </c>
      <c r="B2" s="2"/>
      <c r="C2" s="2"/>
    </row>
    <row r="3" spans="1:9" x14ac:dyDescent="0.25">
      <c r="A3" s="3" t="s">
        <v>6</v>
      </c>
      <c r="B3" s="2"/>
      <c r="C3" s="2"/>
    </row>
    <row r="4" spans="1:9" x14ac:dyDescent="0.25">
      <c r="A4" s="2" t="s">
        <v>53</v>
      </c>
      <c r="B4" s="2">
        <f>'Base de datos'!G9</f>
        <v>0</v>
      </c>
      <c r="C4" s="2">
        <f>'Base de datos'!I9</f>
        <v>0</v>
      </c>
      <c r="D4">
        <f>'Toma de datos y resultado'!D9</f>
        <v>0</v>
      </c>
      <c r="E4">
        <f>B4*D4</f>
        <v>0</v>
      </c>
      <c r="F4">
        <f>C4*D4</f>
        <v>0</v>
      </c>
      <c r="H4" t="s">
        <v>87</v>
      </c>
      <c r="I4">
        <f>SUM(E4:E38)</f>
        <v>0</v>
      </c>
    </row>
    <row r="5" spans="1:9" x14ac:dyDescent="0.25">
      <c r="A5" s="2" t="s">
        <v>54</v>
      </c>
      <c r="B5" s="2">
        <f>'Base de datos'!G11</f>
        <v>0</v>
      </c>
      <c r="C5" s="2">
        <f>'Base de datos'!I11</f>
        <v>0</v>
      </c>
      <c r="D5">
        <f>'Toma de datos y resultado'!D11</f>
        <v>0</v>
      </c>
      <c r="E5">
        <f t="shared" ref="E5:E40" si="0">B5*D5</f>
        <v>0</v>
      </c>
      <c r="F5">
        <f t="shared" ref="F5:F40" si="1">C5*D5</f>
        <v>0</v>
      </c>
      <c r="H5" t="s">
        <v>88</v>
      </c>
      <c r="I5">
        <f>SUM(F4:F40)</f>
        <v>0</v>
      </c>
    </row>
    <row r="6" spans="1:9" x14ac:dyDescent="0.25">
      <c r="A6" s="2" t="s">
        <v>55</v>
      </c>
      <c r="B6" s="2">
        <f>'Base de datos'!G13</f>
        <v>0</v>
      </c>
      <c r="C6" s="2">
        <f>'Base de datos'!I13</f>
        <v>0</v>
      </c>
      <c r="D6">
        <f>'Toma de datos y resultado'!D13</f>
        <v>0</v>
      </c>
      <c r="E6">
        <f t="shared" si="0"/>
        <v>0</v>
      </c>
      <c r="F6">
        <f t="shared" si="1"/>
        <v>0</v>
      </c>
    </row>
    <row r="7" spans="1:9" x14ac:dyDescent="0.25">
      <c r="A7" s="2" t="s">
        <v>56</v>
      </c>
      <c r="B7" s="2">
        <f>'Base de datos'!G15</f>
        <v>0</v>
      </c>
      <c r="C7" s="2">
        <f>'Base de datos'!I15</f>
        <v>0</v>
      </c>
      <c r="D7">
        <f>'Toma de datos y resultado'!D15</f>
        <v>0</v>
      </c>
      <c r="E7">
        <f t="shared" si="0"/>
        <v>0</v>
      </c>
      <c r="F7">
        <f t="shared" si="1"/>
        <v>0</v>
      </c>
      <c r="H7" t="s">
        <v>89</v>
      </c>
      <c r="I7" s="28" t="e">
        <f>(I5-I4)/I5</f>
        <v>#DIV/0!</v>
      </c>
    </row>
    <row r="8" spans="1:9" x14ac:dyDescent="0.25">
      <c r="A8" s="2" t="s">
        <v>57</v>
      </c>
      <c r="B8" s="2">
        <f>'Base de datos'!G17</f>
        <v>0</v>
      </c>
      <c r="C8" s="2">
        <f>'Base de datos'!I17</f>
        <v>0</v>
      </c>
      <c r="D8">
        <f>'Toma de datos y resultado'!D17</f>
        <v>0</v>
      </c>
      <c r="E8">
        <f t="shared" si="0"/>
        <v>0</v>
      </c>
      <c r="F8">
        <f t="shared" si="1"/>
        <v>0</v>
      </c>
    </row>
    <row r="9" spans="1:9" x14ac:dyDescent="0.25">
      <c r="A9" s="2" t="s">
        <v>58</v>
      </c>
      <c r="B9" s="2">
        <f>'Base de datos'!G19</f>
        <v>0</v>
      </c>
      <c r="C9" s="2">
        <f>'Base de datos'!I19</f>
        <v>0</v>
      </c>
      <c r="D9">
        <f>'Toma de datos y resultado'!D19</f>
        <v>0</v>
      </c>
      <c r="E9">
        <f t="shared" si="0"/>
        <v>0</v>
      </c>
      <c r="F9">
        <f t="shared" si="1"/>
        <v>0</v>
      </c>
    </row>
    <row r="10" spans="1:9" x14ac:dyDescent="0.25">
      <c r="A10" s="2" t="s">
        <v>59</v>
      </c>
      <c r="B10" s="2">
        <f>'Base de datos'!G21</f>
        <v>0</v>
      </c>
      <c r="C10" s="2">
        <f>'Base de datos'!I21</f>
        <v>0</v>
      </c>
      <c r="D10">
        <f>'Toma de datos y resultado'!D21</f>
        <v>0</v>
      </c>
      <c r="E10">
        <f t="shared" si="0"/>
        <v>0</v>
      </c>
      <c r="F10">
        <f t="shared" si="1"/>
        <v>0</v>
      </c>
    </row>
    <row r="11" spans="1:9" x14ac:dyDescent="0.25">
      <c r="A11" s="2" t="s">
        <v>60</v>
      </c>
      <c r="B11" s="2">
        <f>'Base de datos'!G23</f>
        <v>0</v>
      </c>
      <c r="C11" s="2">
        <f>'Base de datos'!I23</f>
        <v>0</v>
      </c>
      <c r="D11">
        <f>'Toma de datos y resultado'!D23</f>
        <v>0</v>
      </c>
      <c r="E11">
        <f t="shared" si="0"/>
        <v>0</v>
      </c>
      <c r="F11">
        <f t="shared" si="1"/>
        <v>0</v>
      </c>
    </row>
    <row r="12" spans="1:9" x14ac:dyDescent="0.25">
      <c r="A12" s="2" t="s">
        <v>61</v>
      </c>
      <c r="B12" s="2">
        <f>'Base de datos'!G25</f>
        <v>0</v>
      </c>
      <c r="C12" s="2">
        <f>'Base de datos'!I25</f>
        <v>0</v>
      </c>
      <c r="D12">
        <f>'Toma de datos y resultado'!D25</f>
        <v>0</v>
      </c>
      <c r="E12">
        <f t="shared" si="0"/>
        <v>0</v>
      </c>
      <c r="F12">
        <f t="shared" si="1"/>
        <v>0</v>
      </c>
    </row>
    <row r="13" spans="1:9" x14ac:dyDescent="0.25">
      <c r="A13" s="3" t="s">
        <v>7</v>
      </c>
      <c r="B13" s="2"/>
      <c r="C13" s="2"/>
    </row>
    <row r="14" spans="1:9" x14ac:dyDescent="0.25">
      <c r="A14" s="2" t="s">
        <v>62</v>
      </c>
      <c r="B14" s="2">
        <f>'Base de datos'!G29</f>
        <v>0</v>
      </c>
      <c r="C14" s="2">
        <f>'Base de datos'!I29</f>
        <v>0</v>
      </c>
      <c r="D14">
        <f>'Toma de datos y resultado'!D29</f>
        <v>0</v>
      </c>
      <c r="E14">
        <f t="shared" si="0"/>
        <v>0</v>
      </c>
      <c r="F14">
        <f t="shared" si="1"/>
        <v>0</v>
      </c>
    </row>
    <row r="15" spans="1:9" x14ac:dyDescent="0.25">
      <c r="A15" s="2" t="s">
        <v>8</v>
      </c>
      <c r="B15" s="2">
        <f>'Base de datos'!G31</f>
        <v>0</v>
      </c>
      <c r="C15" s="2">
        <f>'Base de datos'!I31</f>
        <v>0</v>
      </c>
      <c r="D15">
        <f>'Toma de datos y resultado'!D31</f>
        <v>0</v>
      </c>
      <c r="E15">
        <f t="shared" si="0"/>
        <v>0</v>
      </c>
      <c r="F15">
        <f t="shared" si="1"/>
        <v>0</v>
      </c>
    </row>
    <row r="16" spans="1:9" x14ac:dyDescent="0.25">
      <c r="A16" s="2" t="s">
        <v>63</v>
      </c>
      <c r="B16" s="2">
        <f>'Base de datos'!G33</f>
        <v>0</v>
      </c>
      <c r="C16" s="2">
        <f>'Base de datos'!I33</f>
        <v>0</v>
      </c>
      <c r="D16">
        <f>'Toma de datos y resultado'!D33</f>
        <v>0</v>
      </c>
      <c r="E16">
        <f t="shared" si="0"/>
        <v>0</v>
      </c>
      <c r="F16">
        <f t="shared" si="1"/>
        <v>0</v>
      </c>
    </row>
    <row r="17" spans="1:6" x14ac:dyDescent="0.25">
      <c r="A17" s="2" t="s">
        <v>64</v>
      </c>
      <c r="B17" s="2">
        <f>'Base de datos'!G35</f>
        <v>0</v>
      </c>
      <c r="C17" s="2">
        <f>'Base de datos'!I35</f>
        <v>0</v>
      </c>
      <c r="D17">
        <f>'Toma de datos y resultado'!D35</f>
        <v>0</v>
      </c>
      <c r="E17">
        <f t="shared" si="0"/>
        <v>0</v>
      </c>
      <c r="F17">
        <f t="shared" si="1"/>
        <v>0</v>
      </c>
    </row>
    <row r="18" spans="1:6" x14ac:dyDescent="0.25">
      <c r="A18" s="2" t="s">
        <v>65</v>
      </c>
      <c r="B18" s="2">
        <f>'Base de datos'!G37</f>
        <v>0</v>
      </c>
      <c r="C18" s="2">
        <f>'Base de datos'!I37</f>
        <v>0</v>
      </c>
      <c r="D18">
        <f>'Toma de datos y resultado'!D37</f>
        <v>0</v>
      </c>
      <c r="E18">
        <f t="shared" si="0"/>
        <v>0</v>
      </c>
      <c r="F18">
        <f t="shared" si="1"/>
        <v>0</v>
      </c>
    </row>
    <row r="19" spans="1:6" x14ac:dyDescent="0.25">
      <c r="A19" s="2" t="s">
        <v>66</v>
      </c>
      <c r="B19" s="2">
        <f>'Base de datos'!G39</f>
        <v>0</v>
      </c>
      <c r="C19" s="2">
        <f>'Base de datos'!I39</f>
        <v>0</v>
      </c>
      <c r="D19">
        <f>'Toma de datos y resultado'!D39</f>
        <v>0</v>
      </c>
      <c r="E19">
        <f t="shared" si="0"/>
        <v>0</v>
      </c>
      <c r="F19">
        <f t="shared" si="1"/>
        <v>0</v>
      </c>
    </row>
    <row r="20" spans="1:6" x14ac:dyDescent="0.25">
      <c r="A20" s="2" t="s">
        <v>9</v>
      </c>
      <c r="B20" s="2">
        <f>'Base de datos'!G41</f>
        <v>0</v>
      </c>
      <c r="C20" s="2">
        <f>'Base de datos'!I41</f>
        <v>0</v>
      </c>
      <c r="D20">
        <f>'Toma de datos y resultado'!D41</f>
        <v>0</v>
      </c>
      <c r="E20">
        <f t="shared" si="0"/>
        <v>0</v>
      </c>
      <c r="F20">
        <f t="shared" si="1"/>
        <v>0</v>
      </c>
    </row>
    <row r="21" spans="1:6" x14ac:dyDescent="0.25">
      <c r="A21" s="2" t="s">
        <v>67</v>
      </c>
      <c r="B21" s="2">
        <f>'Base de datos'!G43</f>
        <v>0</v>
      </c>
      <c r="C21" s="2">
        <f>'Base de datos'!I43</f>
        <v>0</v>
      </c>
      <c r="D21">
        <f>'Toma de datos y resultado'!D43</f>
        <v>0</v>
      </c>
      <c r="E21">
        <f t="shared" si="0"/>
        <v>0</v>
      </c>
      <c r="F21">
        <f t="shared" si="1"/>
        <v>0</v>
      </c>
    </row>
    <row r="22" spans="1:6" x14ac:dyDescent="0.25">
      <c r="A22" s="2" t="s">
        <v>10</v>
      </c>
      <c r="B22" s="2">
        <f>'Base de datos'!G45</f>
        <v>0</v>
      </c>
      <c r="C22" s="2">
        <f>'Base de datos'!I45</f>
        <v>0</v>
      </c>
      <c r="D22">
        <f>'Toma de datos y resultado'!D45</f>
        <v>0</v>
      </c>
      <c r="E22">
        <f t="shared" si="0"/>
        <v>0</v>
      </c>
      <c r="F22">
        <f t="shared" si="1"/>
        <v>0</v>
      </c>
    </row>
    <row r="23" spans="1:6" x14ac:dyDescent="0.25">
      <c r="A23" s="3" t="s">
        <v>11</v>
      </c>
      <c r="B23" s="2"/>
      <c r="C23" s="2"/>
    </row>
    <row r="24" spans="1:6" x14ac:dyDescent="0.25">
      <c r="A24" s="3" t="s">
        <v>12</v>
      </c>
      <c r="B24" s="2"/>
      <c r="C24" s="2"/>
    </row>
    <row r="25" spans="1:6" x14ac:dyDescent="0.25">
      <c r="A25" s="4" t="s">
        <v>13</v>
      </c>
      <c r="B25" s="2">
        <f>'Base de datos'!G51</f>
        <v>0</v>
      </c>
      <c r="C25" s="2">
        <f>'Base de datos'!I51</f>
        <v>0</v>
      </c>
      <c r="D25">
        <f>'Toma de datos y resultado'!D51</f>
        <v>0</v>
      </c>
      <c r="E25">
        <f t="shared" si="0"/>
        <v>0</v>
      </c>
      <c r="F25">
        <f t="shared" si="1"/>
        <v>0</v>
      </c>
    </row>
    <row r="26" spans="1:6" x14ac:dyDescent="0.25">
      <c r="A26" s="4" t="s">
        <v>14</v>
      </c>
      <c r="B26" s="2">
        <f>'Base de datos'!G53</f>
        <v>0</v>
      </c>
      <c r="C26" s="2">
        <f>'Base de datos'!I53</f>
        <v>0</v>
      </c>
      <c r="D26">
        <f>'Toma de datos y resultado'!D53</f>
        <v>0</v>
      </c>
      <c r="E26">
        <f t="shared" si="0"/>
        <v>0</v>
      </c>
      <c r="F26">
        <f t="shared" si="1"/>
        <v>0</v>
      </c>
    </row>
    <row r="27" spans="1:6" x14ac:dyDescent="0.25">
      <c r="A27" s="4" t="s">
        <v>68</v>
      </c>
      <c r="B27" s="2">
        <f>'Base de datos'!G55</f>
        <v>0</v>
      </c>
      <c r="C27" s="2">
        <f>'Base de datos'!I55</f>
        <v>0</v>
      </c>
      <c r="D27">
        <f>'Toma de datos y resultado'!D55</f>
        <v>0</v>
      </c>
      <c r="E27">
        <f t="shared" si="0"/>
        <v>0</v>
      </c>
      <c r="F27">
        <f t="shared" si="1"/>
        <v>0</v>
      </c>
    </row>
    <row r="28" spans="1:6" x14ac:dyDescent="0.25">
      <c r="A28" s="4" t="s">
        <v>69</v>
      </c>
      <c r="B28" s="2">
        <f>'Base de datos'!G57</f>
        <v>0</v>
      </c>
      <c r="C28" s="2">
        <f>'Base de datos'!I57</f>
        <v>0</v>
      </c>
      <c r="D28">
        <f>'Toma de datos y resultado'!D57</f>
        <v>0</v>
      </c>
      <c r="E28">
        <f t="shared" si="0"/>
        <v>0</v>
      </c>
      <c r="F28">
        <f t="shared" si="1"/>
        <v>0</v>
      </c>
    </row>
    <row r="29" spans="1:6" x14ac:dyDescent="0.25">
      <c r="A29" s="4" t="s">
        <v>70</v>
      </c>
      <c r="B29" s="2">
        <f>'Base de datos'!G59</f>
        <v>0</v>
      </c>
      <c r="C29" s="2">
        <f>'Base de datos'!I59</f>
        <v>0</v>
      </c>
      <c r="D29">
        <f>'Toma de datos y resultado'!D59</f>
        <v>0</v>
      </c>
      <c r="E29">
        <f t="shared" si="0"/>
        <v>0</v>
      </c>
      <c r="F29">
        <f t="shared" si="1"/>
        <v>0</v>
      </c>
    </row>
    <row r="30" spans="1:6" x14ac:dyDescent="0.25">
      <c r="A30" s="4" t="s">
        <v>15</v>
      </c>
      <c r="B30" s="2">
        <f>'Base de datos'!G61</f>
        <v>0</v>
      </c>
      <c r="C30" s="2">
        <f>'Base de datos'!I61</f>
        <v>0</v>
      </c>
      <c r="D30">
        <f>'Toma de datos y resultado'!D61</f>
        <v>0</v>
      </c>
      <c r="E30">
        <f t="shared" si="0"/>
        <v>0</v>
      </c>
      <c r="F30">
        <f t="shared" si="1"/>
        <v>0</v>
      </c>
    </row>
    <row r="31" spans="1:6" x14ac:dyDescent="0.25">
      <c r="A31" s="3" t="s">
        <v>16</v>
      </c>
      <c r="B31" s="2"/>
      <c r="C31" s="2"/>
    </row>
    <row r="32" spans="1:6" x14ac:dyDescent="0.25">
      <c r="A32" s="2" t="s">
        <v>17</v>
      </c>
      <c r="B32" s="2">
        <f>'Base de datos'!G65</f>
        <v>0</v>
      </c>
      <c r="C32" s="2">
        <f>'Base de datos'!I65</f>
        <v>0</v>
      </c>
      <c r="D32">
        <f>'Toma de datos y resultado'!D65</f>
        <v>0</v>
      </c>
      <c r="E32">
        <f t="shared" si="0"/>
        <v>0</v>
      </c>
      <c r="F32">
        <f t="shared" si="1"/>
        <v>0</v>
      </c>
    </row>
    <row r="33" spans="1:6" x14ac:dyDescent="0.25">
      <c r="A33" s="2" t="s">
        <v>18</v>
      </c>
      <c r="B33" s="2">
        <f>'Base de datos'!G66</f>
        <v>0</v>
      </c>
      <c r="C33" s="2">
        <f>'Base de datos'!I66</f>
        <v>0</v>
      </c>
      <c r="D33">
        <f>'Toma de datos y resultado'!D67</f>
        <v>0</v>
      </c>
      <c r="E33">
        <f t="shared" si="0"/>
        <v>0</v>
      </c>
      <c r="F33">
        <f t="shared" si="1"/>
        <v>0</v>
      </c>
    </row>
    <row r="34" spans="1:6" x14ac:dyDescent="0.25">
      <c r="A34" s="3" t="s">
        <v>19</v>
      </c>
      <c r="B34" s="2"/>
      <c r="C34" s="2"/>
    </row>
    <row r="35" spans="1:6" x14ac:dyDescent="0.25">
      <c r="A35" s="4" t="s">
        <v>71</v>
      </c>
      <c r="B35" s="2">
        <f>'Base de datos'!G71</f>
        <v>0</v>
      </c>
      <c r="C35" s="2">
        <f>'Base de datos'!I71</f>
        <v>0</v>
      </c>
      <c r="D35">
        <f>'Toma de datos y resultado'!D71</f>
        <v>0</v>
      </c>
      <c r="E35">
        <f t="shared" si="0"/>
        <v>0</v>
      </c>
      <c r="F35">
        <f t="shared" si="1"/>
        <v>0</v>
      </c>
    </row>
    <row r="36" spans="1:6" x14ac:dyDescent="0.25">
      <c r="A36" s="4" t="s">
        <v>72</v>
      </c>
      <c r="B36" s="2">
        <f>'Base de datos'!G73</f>
        <v>0</v>
      </c>
      <c r="C36" s="2">
        <f>'Base de datos'!I73</f>
        <v>0</v>
      </c>
      <c r="D36">
        <f>'Toma de datos y resultado'!D73</f>
        <v>0</v>
      </c>
      <c r="E36">
        <f t="shared" si="0"/>
        <v>0</v>
      </c>
      <c r="F36">
        <f t="shared" si="1"/>
        <v>0</v>
      </c>
    </row>
    <row r="37" spans="1:6" x14ac:dyDescent="0.25">
      <c r="A37" s="3" t="s">
        <v>20</v>
      </c>
      <c r="B37" s="2"/>
      <c r="C37" s="2"/>
    </row>
    <row r="38" spans="1:6" x14ac:dyDescent="0.25">
      <c r="A38" s="2" t="s">
        <v>21</v>
      </c>
      <c r="B38" s="2">
        <f>'Base de datos'!G77</f>
        <v>0</v>
      </c>
      <c r="C38" s="2">
        <f>'Base de datos'!I77</f>
        <v>0</v>
      </c>
      <c r="D38">
        <f>'Toma de datos y resultado'!D77</f>
        <v>0</v>
      </c>
      <c r="E38">
        <f t="shared" si="0"/>
        <v>0</v>
      </c>
      <c r="F38">
        <f t="shared" si="1"/>
        <v>0</v>
      </c>
    </row>
    <row r="39" spans="1:6" x14ac:dyDescent="0.25">
      <c r="A39" s="5" t="s">
        <v>22</v>
      </c>
      <c r="B39" s="2"/>
      <c r="C39" s="2"/>
    </row>
    <row r="40" spans="1:6" x14ac:dyDescent="0.25">
      <c r="A40" s="6" t="s">
        <v>28</v>
      </c>
      <c r="B40" s="2">
        <f>'Base de datos'!G81</f>
        <v>0</v>
      </c>
      <c r="C40" s="2">
        <f>'Base de datos'!I81</f>
        <v>0</v>
      </c>
      <c r="D40">
        <f>'Toma de datos y resultado'!D81</f>
        <v>0</v>
      </c>
      <c r="E40">
        <f t="shared" si="0"/>
        <v>0</v>
      </c>
      <c r="F40">
        <f t="shared" si="1"/>
        <v>0</v>
      </c>
    </row>
    <row r="41" spans="1:6" x14ac:dyDescent="0.25">
      <c r="A41" s="2"/>
      <c r="B41" s="2"/>
      <c r="C4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F28" sqref="F28"/>
    </sheetView>
  </sheetViews>
  <sheetFormatPr baseColWidth="10" defaultColWidth="9.140625" defaultRowHeight="15" x14ac:dyDescent="0.25"/>
  <cols>
    <col min="1" max="1" width="39.7109375" customWidth="1"/>
  </cols>
  <sheetData>
    <row r="1" spans="1:2" x14ac:dyDescent="0.25">
      <c r="A1" s="3" t="s">
        <v>5</v>
      </c>
    </row>
    <row r="2" spans="1:2" x14ac:dyDescent="0.25">
      <c r="A2" s="3" t="s">
        <v>6</v>
      </c>
    </row>
    <row r="3" spans="1:2" x14ac:dyDescent="0.25">
      <c r="A3" s="2" t="s">
        <v>24</v>
      </c>
      <c r="B3">
        <f>'Movimiento de tierras'!F4</f>
        <v>0</v>
      </c>
    </row>
    <row r="4" spans="1:2" x14ac:dyDescent="0.25">
      <c r="A4" s="2" t="s">
        <v>23</v>
      </c>
      <c r="B4">
        <f>'Movimiento de tierras'!F5</f>
        <v>0</v>
      </c>
    </row>
    <row r="5" spans="1:2" x14ac:dyDescent="0.25">
      <c r="A5" s="3" t="s">
        <v>7</v>
      </c>
    </row>
    <row r="6" spans="1:2" x14ac:dyDescent="0.25">
      <c r="A6" s="2" t="s">
        <v>8</v>
      </c>
      <c r="B6">
        <f>'Movimiento de tierras'!F8</f>
        <v>0</v>
      </c>
    </row>
    <row r="7" spans="1:2" x14ac:dyDescent="0.25">
      <c r="A7" s="2" t="s">
        <v>25</v>
      </c>
      <c r="B7">
        <f>'Movimiento de tierras'!F7</f>
        <v>0</v>
      </c>
    </row>
    <row r="8" spans="1:2" x14ac:dyDescent="0.25">
      <c r="A8" s="2" t="s">
        <v>10</v>
      </c>
      <c r="B8">
        <f>(('Toma de datos y resultado'!I17+'Toma de datos y resultado'!I23*2*2+'Toma de datos y resultado'!I25*2)*'Toma de datos y resultado'!I25)*('Toma de datos y resultado'!I5-'Toma de datos y resultado'!I7-'Toma de datos y resultado'!I9-'Toma de datos y resultado'!I11)</f>
        <v>0</v>
      </c>
    </row>
    <row r="9" spans="1:2" x14ac:dyDescent="0.25">
      <c r="A9" s="3" t="s">
        <v>26</v>
      </c>
    </row>
    <row r="10" spans="1:2" x14ac:dyDescent="0.25">
      <c r="A10" s="2" t="s">
        <v>9</v>
      </c>
      <c r="B10">
        <f>'Movimiento de tierras'!C10</f>
        <v>0</v>
      </c>
    </row>
    <row r="11" spans="1:2" x14ac:dyDescent="0.25">
      <c r="A11" s="2"/>
    </row>
    <row r="12" spans="1:2" x14ac:dyDescent="0.25">
      <c r="A12" s="3" t="s">
        <v>11</v>
      </c>
    </row>
    <row r="13" spans="1:2" x14ac:dyDescent="0.25">
      <c r="A13" s="3" t="s">
        <v>12</v>
      </c>
    </row>
    <row r="14" spans="1:2" x14ac:dyDescent="0.25">
      <c r="A14" s="4" t="s">
        <v>13</v>
      </c>
      <c r="B14">
        <f>((('Toma de datos y resultado'!I13+2*'Toma de datos y resultado'!I15)+2*('Toma de datos y resultado'!I21+0.2))*('Toma de datos y resultado'!I21+0.2)-0.5*(0.2*'Toma de datos y resultado'!I19))*('Toma de datos y resultado'!I5-'Toma de datos y resultado'!I11)</f>
        <v>0</v>
      </c>
    </row>
    <row r="15" spans="1:2" x14ac:dyDescent="0.25">
      <c r="A15" s="4" t="s">
        <v>14</v>
      </c>
      <c r="B15">
        <f>(('Toma de datos y resultado'!I17+'Toma de datos y resultado'!I23*2)*'Toma de datos y resultado'!I23)*('Toma de datos y resultado'!I5-'Toma de datos y resultado'!I11-'Toma de datos y resultado'!I7-'Toma de datos y resultado'!I9)</f>
        <v>0</v>
      </c>
    </row>
    <row r="16" spans="1:2" x14ac:dyDescent="0.25">
      <c r="A16" s="4" t="s">
        <v>15</v>
      </c>
      <c r="B16">
        <f>('Toma de datos y resultado'!I5-'Toma de datos y resultado'!I11)</f>
        <v>0</v>
      </c>
    </row>
    <row r="17" spans="1:2" x14ac:dyDescent="0.25">
      <c r="A17" s="3" t="s">
        <v>16</v>
      </c>
    </row>
    <row r="18" spans="1:2" x14ac:dyDescent="0.25">
      <c r="A18" s="2" t="s">
        <v>17</v>
      </c>
      <c r="B18">
        <f>'Toma de datos y resultado'!I11</f>
        <v>0</v>
      </c>
    </row>
    <row r="19" spans="1:2" x14ac:dyDescent="0.25">
      <c r="A19" s="2" t="s">
        <v>18</v>
      </c>
      <c r="B19">
        <f>'Toma de datos y resultado'!I11</f>
        <v>0</v>
      </c>
    </row>
    <row r="20" spans="1:2" x14ac:dyDescent="0.25">
      <c r="A20" s="2"/>
    </row>
    <row r="21" spans="1:2" x14ac:dyDescent="0.25">
      <c r="A21" s="3" t="s">
        <v>19</v>
      </c>
    </row>
    <row r="22" spans="1:2" x14ac:dyDescent="0.25">
      <c r="A22" s="4" t="s">
        <v>27</v>
      </c>
      <c r="B22">
        <f>'Toma de datos y resultado'!I7</f>
        <v>0</v>
      </c>
    </row>
    <row r="23" spans="1:2" x14ac:dyDescent="0.25">
      <c r="A23" s="2"/>
    </row>
    <row r="24" spans="1:2" x14ac:dyDescent="0.25">
      <c r="A24" s="3" t="s">
        <v>20</v>
      </c>
    </row>
    <row r="25" spans="1:2" x14ac:dyDescent="0.25">
      <c r="A25" s="2" t="s">
        <v>21</v>
      </c>
      <c r="B25">
        <f>'Toma de datos y resultado'!I11</f>
        <v>0</v>
      </c>
    </row>
    <row r="26" spans="1:2" x14ac:dyDescent="0.25">
      <c r="A26" s="2"/>
    </row>
    <row r="27" spans="1:2" x14ac:dyDescent="0.25">
      <c r="A27" s="5" t="s">
        <v>22</v>
      </c>
    </row>
    <row r="28" spans="1:2" x14ac:dyDescent="0.25">
      <c r="A28" s="6" t="s">
        <v>28</v>
      </c>
      <c r="B28">
        <f>'Toma de datos y resultado'!I9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4" sqref="B4"/>
    </sheetView>
  </sheetViews>
  <sheetFormatPr baseColWidth="10" defaultRowHeight="15" x14ac:dyDescent="0.25"/>
  <cols>
    <col min="1" max="1" width="38.7109375" customWidth="1"/>
    <col min="4" max="4" width="23.140625" customWidth="1"/>
    <col min="7" max="7" width="24" customWidth="1"/>
    <col min="8" max="8" width="13.42578125" customWidth="1"/>
  </cols>
  <sheetData>
    <row r="1" spans="1:8" x14ac:dyDescent="0.25">
      <c r="B1" t="s">
        <v>37</v>
      </c>
      <c r="C1" t="s">
        <v>38</v>
      </c>
      <c r="D1" t="s">
        <v>39</v>
      </c>
    </row>
    <row r="2" spans="1:8" x14ac:dyDescent="0.25">
      <c r="A2" s="3" t="s">
        <v>5</v>
      </c>
    </row>
    <row r="3" spans="1:8" x14ac:dyDescent="0.25">
      <c r="A3" s="3" t="s">
        <v>6</v>
      </c>
    </row>
    <row r="4" spans="1:8" x14ac:dyDescent="0.25">
      <c r="A4" s="2" t="s">
        <v>24</v>
      </c>
      <c r="B4">
        <f>'Base de datos'!O9</f>
        <v>1.7</v>
      </c>
      <c r="C4">
        <f>'Estimación mediciones'!B3</f>
        <v>0</v>
      </c>
      <c r="D4">
        <f>B4*C4</f>
        <v>0</v>
      </c>
    </row>
    <row r="5" spans="1:8" x14ac:dyDescent="0.25">
      <c r="A5" s="2" t="s">
        <v>23</v>
      </c>
      <c r="B5">
        <f>'Base de datos'!O11</f>
        <v>19.54</v>
      </c>
      <c r="C5">
        <f>'Estimación mediciones'!B4</f>
        <v>0</v>
      </c>
      <c r="D5">
        <f t="shared" ref="D5:D29" si="0">B5*C5</f>
        <v>0</v>
      </c>
      <c r="G5" t="s">
        <v>40</v>
      </c>
      <c r="H5">
        <f>SUM(D4:D29)</f>
        <v>0</v>
      </c>
    </row>
    <row r="6" spans="1:8" x14ac:dyDescent="0.25">
      <c r="A6" s="3" t="s">
        <v>7</v>
      </c>
      <c r="G6" t="s">
        <v>41</v>
      </c>
      <c r="H6">
        <v>0.90500000000000003</v>
      </c>
    </row>
    <row r="7" spans="1:8" x14ac:dyDescent="0.25">
      <c r="A7" s="2" t="s">
        <v>8</v>
      </c>
      <c r="B7">
        <f>'Base de datos'!O15</f>
        <v>1.61</v>
      </c>
      <c r="C7">
        <f>'Estimación mediciones'!B6</f>
        <v>0</v>
      </c>
      <c r="D7">
        <f t="shared" si="0"/>
        <v>0</v>
      </c>
    </row>
    <row r="8" spans="1:8" x14ac:dyDescent="0.25">
      <c r="A8" s="2" t="s">
        <v>25</v>
      </c>
      <c r="B8">
        <f>'Base de datos'!O17</f>
        <v>4.62</v>
      </c>
      <c r="C8">
        <f>'Estimación mediciones'!B7</f>
        <v>0</v>
      </c>
      <c r="D8">
        <f t="shared" si="0"/>
        <v>0</v>
      </c>
      <c r="G8" t="s">
        <v>42</v>
      </c>
      <c r="H8">
        <f>H5/H6</f>
        <v>0</v>
      </c>
    </row>
    <row r="9" spans="1:8" x14ac:dyDescent="0.25">
      <c r="A9" s="2" t="s">
        <v>10</v>
      </c>
      <c r="B9">
        <f>'Base de datos'!O19</f>
        <v>5</v>
      </c>
      <c r="C9">
        <f>'Estimación mediciones'!B8</f>
        <v>0</v>
      </c>
      <c r="D9">
        <f t="shared" si="0"/>
        <v>0</v>
      </c>
    </row>
    <row r="10" spans="1:8" x14ac:dyDescent="0.25">
      <c r="A10" s="3" t="s">
        <v>26</v>
      </c>
    </row>
    <row r="11" spans="1:8" x14ac:dyDescent="0.25">
      <c r="A11" s="2" t="s">
        <v>9</v>
      </c>
      <c r="B11">
        <f>'Base de datos'!O23</f>
        <v>11.71</v>
      </c>
      <c r="C11">
        <f>'Estimación mediciones'!B10</f>
        <v>0</v>
      </c>
      <c r="D11">
        <f t="shared" si="0"/>
        <v>0</v>
      </c>
    </row>
    <row r="12" spans="1:8" x14ac:dyDescent="0.25">
      <c r="A12" s="2"/>
    </row>
    <row r="13" spans="1:8" x14ac:dyDescent="0.25">
      <c r="A13" s="3" t="s">
        <v>11</v>
      </c>
    </row>
    <row r="14" spans="1:8" x14ac:dyDescent="0.25">
      <c r="A14" s="3" t="s">
        <v>12</v>
      </c>
    </row>
    <row r="15" spans="1:8" x14ac:dyDescent="0.25">
      <c r="A15" s="4" t="s">
        <v>13</v>
      </c>
      <c r="B15">
        <f>'Base de datos'!O29</f>
        <v>17.43</v>
      </c>
      <c r="C15">
        <f>'Estimación mediciones'!B14</f>
        <v>0</v>
      </c>
      <c r="D15">
        <f t="shared" si="0"/>
        <v>0</v>
      </c>
    </row>
    <row r="16" spans="1:8" x14ac:dyDescent="0.25">
      <c r="A16" s="4" t="s">
        <v>14</v>
      </c>
      <c r="B16">
        <f>'Base de datos'!O31</f>
        <v>10.130000000000001</v>
      </c>
      <c r="C16">
        <f>'Estimación mediciones'!B15</f>
        <v>0</v>
      </c>
      <c r="D16">
        <f t="shared" si="0"/>
        <v>0</v>
      </c>
    </row>
    <row r="17" spans="1:4" x14ac:dyDescent="0.25">
      <c r="A17" s="4" t="s">
        <v>15</v>
      </c>
      <c r="B17">
        <f>'Base de datos'!O33</f>
        <v>227.46</v>
      </c>
      <c r="C17">
        <f>'Estimación mediciones'!B16</f>
        <v>0</v>
      </c>
      <c r="D17">
        <f t="shared" si="0"/>
        <v>0</v>
      </c>
    </row>
    <row r="18" spans="1:4" x14ac:dyDescent="0.25">
      <c r="A18" s="3" t="s">
        <v>16</v>
      </c>
    </row>
    <row r="19" spans="1:4" x14ac:dyDescent="0.25">
      <c r="A19" s="2" t="s">
        <v>17</v>
      </c>
      <c r="B19">
        <f>'Base de datos'!O37</f>
        <v>548.19000000000005</v>
      </c>
      <c r="C19">
        <f>'Estimación mediciones'!B18</f>
        <v>0</v>
      </c>
      <c r="D19">
        <f t="shared" si="0"/>
        <v>0</v>
      </c>
    </row>
    <row r="20" spans="1:4" x14ac:dyDescent="0.25">
      <c r="A20" s="2" t="s">
        <v>18</v>
      </c>
      <c r="B20">
        <f>'Base de datos'!O39</f>
        <v>196.51</v>
      </c>
      <c r="C20">
        <f>'Estimación mediciones'!B19</f>
        <v>0</v>
      </c>
      <c r="D20">
        <f t="shared" si="0"/>
        <v>0</v>
      </c>
    </row>
    <row r="21" spans="1:4" x14ac:dyDescent="0.25">
      <c r="A21" s="2"/>
    </row>
    <row r="22" spans="1:4" x14ac:dyDescent="0.25">
      <c r="A22" s="3" t="s">
        <v>19</v>
      </c>
    </row>
    <row r="23" spans="1:4" x14ac:dyDescent="0.25">
      <c r="A23" s="4" t="s">
        <v>27</v>
      </c>
      <c r="B23">
        <f>'Base de datos'!O43</f>
        <v>17000</v>
      </c>
      <c r="C23">
        <f>'Estimación mediciones'!B22</f>
        <v>0</v>
      </c>
      <c r="D23">
        <f t="shared" si="0"/>
        <v>0</v>
      </c>
    </row>
    <row r="24" spans="1:4" x14ac:dyDescent="0.25">
      <c r="A24" s="2"/>
    </row>
    <row r="25" spans="1:4" x14ac:dyDescent="0.25">
      <c r="A25" s="3" t="s">
        <v>20</v>
      </c>
    </row>
    <row r="26" spans="1:4" x14ac:dyDescent="0.25">
      <c r="A26" s="2" t="s">
        <v>21</v>
      </c>
      <c r="B26">
        <f>'Base de datos'!O47</f>
        <v>10700</v>
      </c>
      <c r="C26">
        <f>'Estimación mediciones'!B25</f>
        <v>0</v>
      </c>
      <c r="D26">
        <f t="shared" si="0"/>
        <v>0</v>
      </c>
    </row>
    <row r="27" spans="1:4" x14ac:dyDescent="0.25">
      <c r="A27" s="2"/>
    </row>
    <row r="28" spans="1:4" x14ac:dyDescent="0.25">
      <c r="A28" s="5" t="s">
        <v>22</v>
      </c>
    </row>
    <row r="29" spans="1:4" x14ac:dyDescent="0.25">
      <c r="A29" s="6" t="s">
        <v>28</v>
      </c>
      <c r="B29">
        <f>'Base de datos'!O51</f>
        <v>0</v>
      </c>
      <c r="C29">
        <f>'Estimación mediciones'!B28</f>
        <v>0</v>
      </c>
      <c r="D29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E12" sqref="E12"/>
    </sheetView>
  </sheetViews>
  <sheetFormatPr baseColWidth="10" defaultRowHeight="15" x14ac:dyDescent="0.25"/>
  <cols>
    <col min="2" max="2" width="18.5703125" customWidth="1"/>
    <col min="5" max="5" width="23.7109375" customWidth="1"/>
  </cols>
  <sheetData>
    <row r="2" spans="2:6" x14ac:dyDescent="0.25">
      <c r="B2" t="s">
        <v>29</v>
      </c>
      <c r="C2">
        <f>'Toma de datos y resultado'!I5*'Toma de datos y resultado'!I27/100*500</f>
        <v>0</v>
      </c>
    </row>
    <row r="4" spans="2:6" x14ac:dyDescent="0.25">
      <c r="B4" t="s">
        <v>30</v>
      </c>
      <c r="C4">
        <f>C2*(100-'Toma de datos y resultado'!I31)/100</f>
        <v>0</v>
      </c>
      <c r="E4" t="s">
        <v>31</v>
      </c>
      <c r="F4">
        <f>C4*(100-'Toma de datos y resultado'!I29)/100</f>
        <v>0</v>
      </c>
    </row>
    <row r="5" spans="2:6" x14ac:dyDescent="0.25">
      <c r="E5" t="s">
        <v>32</v>
      </c>
      <c r="F5">
        <f>C4*('Toma de datos y resultado'!I29)/100</f>
        <v>0</v>
      </c>
    </row>
    <row r="7" spans="2:6" x14ac:dyDescent="0.25">
      <c r="B7" t="s">
        <v>33</v>
      </c>
      <c r="C7">
        <f>C2*'Toma de datos y resultado'!I31/100</f>
        <v>0</v>
      </c>
      <c r="E7" t="s">
        <v>34</v>
      </c>
      <c r="F7">
        <f>IF(C7&gt;C4,C7-C4,0)</f>
        <v>0</v>
      </c>
    </row>
    <row r="8" spans="2:6" x14ac:dyDescent="0.25">
      <c r="E8" t="s">
        <v>35</v>
      </c>
      <c r="F8">
        <f>IF(C4&gt;=C7,C7,C4)</f>
        <v>0</v>
      </c>
    </row>
    <row r="10" spans="2:6" x14ac:dyDescent="0.25">
      <c r="B10" t="s">
        <v>36</v>
      </c>
      <c r="C10">
        <f>IF(C4&gt;C7,C4-C7,0)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Toma de datos y resultado</vt:lpstr>
      <vt:lpstr>Base de datos</vt:lpstr>
      <vt:lpstr>Cálculo conocidas</vt:lpstr>
      <vt:lpstr>Estimación mediciones</vt:lpstr>
      <vt:lpstr>Cálculo estimadas</vt:lpstr>
      <vt:lpstr>Movimiento de tierras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2016-03-28T10:20:28Z</dcterms:modified>
</cp:coreProperties>
</file>