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3334F437-C8D5-49BA-8BA1-0F1A2A818904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Entradas-Resultados" sheetId="1" r:id="rId1"/>
    <sheet name="Cálculos" sheetId="2" r:id="rId2"/>
    <sheet name="Recorridos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D10" i="1"/>
  <c r="D9" i="1"/>
  <c r="J9" i="1"/>
  <c r="M10" i="1" l="1"/>
  <c r="N10" i="1" s="1"/>
  <c r="D7" i="2" s="1"/>
  <c r="K17" i="1" l="1"/>
  <c r="L17" i="1" s="1"/>
  <c r="E17" i="1"/>
  <c r="F17" i="1" s="1"/>
  <c r="J21" i="1" l="1"/>
  <c r="I21" i="1"/>
  <c r="D40" i="2" s="1"/>
  <c r="D21" i="1"/>
  <c r="C21" i="1"/>
  <c r="D36" i="2" l="1"/>
  <c r="C22" i="2"/>
  <c r="J6" i="4"/>
  <c r="K6" i="4" s="1"/>
  <c r="D6" i="4"/>
  <c r="H6" i="4" s="1"/>
  <c r="I6" i="4" s="1"/>
  <c r="B6" i="4"/>
  <c r="E6" i="4" s="1"/>
  <c r="F5" i="4"/>
  <c r="G5" i="4" s="1"/>
  <c r="E5" i="4"/>
  <c r="J5" i="4" s="1"/>
  <c r="K5" i="4" s="1"/>
  <c r="D5" i="4"/>
  <c r="H5" i="4" s="1"/>
  <c r="I5" i="4" s="1"/>
  <c r="B5" i="4"/>
  <c r="C5" i="4" s="1"/>
  <c r="J4" i="4"/>
  <c r="K4" i="4" s="1"/>
  <c r="F4" i="4"/>
  <c r="G4" i="4" s="1"/>
  <c r="E4" i="4"/>
  <c r="D4" i="4"/>
  <c r="H4" i="4" s="1"/>
  <c r="I4" i="4" s="1"/>
  <c r="C4" i="4"/>
  <c r="B7" i="4" l="1"/>
  <c r="C6" i="4"/>
  <c r="F6" i="4" s="1"/>
  <c r="G6" i="4" s="1"/>
  <c r="C7" i="4" l="1"/>
  <c r="F7" i="4" s="1"/>
  <c r="G7" i="4" s="1"/>
  <c r="D7" i="4"/>
  <c r="H7" i="4" s="1"/>
  <c r="I7" i="4" s="1"/>
  <c r="B8" i="4"/>
  <c r="E7" i="4"/>
  <c r="J7" i="4" s="1"/>
  <c r="K7" i="4" s="1"/>
  <c r="E8" i="4" l="1"/>
  <c r="J8" i="4" s="1"/>
  <c r="K8" i="4" s="1"/>
  <c r="D8" i="4"/>
  <c r="H8" i="4" s="1"/>
  <c r="I8" i="4" s="1"/>
  <c r="C8" i="4"/>
  <c r="F8" i="4" s="1"/>
  <c r="G8" i="4" s="1"/>
  <c r="B9" i="4"/>
  <c r="C9" i="4" l="1"/>
  <c r="F9" i="4" s="1"/>
  <c r="G9" i="4" s="1"/>
  <c r="E9" i="4"/>
  <c r="J9" i="4" s="1"/>
  <c r="K9" i="4" s="1"/>
  <c r="D9" i="4"/>
  <c r="H9" i="4" s="1"/>
  <c r="I9" i="4" s="1"/>
  <c r="B10" i="4"/>
  <c r="C10" i="4" l="1"/>
  <c r="F10" i="4" s="1"/>
  <c r="G10" i="4" s="1"/>
  <c r="B11" i="4"/>
  <c r="E10" i="4"/>
  <c r="J10" i="4" s="1"/>
  <c r="K10" i="4" s="1"/>
  <c r="D10" i="4"/>
  <c r="H10" i="4" s="1"/>
  <c r="I10" i="4" s="1"/>
  <c r="E11" i="4" l="1"/>
  <c r="J11" i="4" s="1"/>
  <c r="K11" i="4" s="1"/>
  <c r="B12" i="4"/>
  <c r="D11" i="4"/>
  <c r="H11" i="4" s="1"/>
  <c r="I11" i="4" s="1"/>
  <c r="C11" i="4"/>
  <c r="F11" i="4" s="1"/>
  <c r="G11" i="4" s="1"/>
  <c r="C12" i="4" l="1"/>
  <c r="F12" i="4" s="1"/>
  <c r="G12" i="4" s="1"/>
  <c r="B13" i="4"/>
  <c r="E12" i="4"/>
  <c r="J12" i="4" s="1"/>
  <c r="K12" i="4" s="1"/>
  <c r="D12" i="4"/>
  <c r="H12" i="4" s="1"/>
  <c r="I12" i="4" s="1"/>
  <c r="E13" i="4" l="1"/>
  <c r="J13" i="4" s="1"/>
  <c r="K13" i="4" s="1"/>
  <c r="C13" i="4"/>
  <c r="F13" i="4" s="1"/>
  <c r="G13" i="4" s="1"/>
  <c r="B14" i="4"/>
  <c r="D13" i="4"/>
  <c r="H13" i="4" s="1"/>
  <c r="I13" i="4" s="1"/>
  <c r="C14" i="4" l="1"/>
  <c r="F14" i="4" s="1"/>
  <c r="G14" i="4" s="1"/>
  <c r="D14" i="4"/>
  <c r="H14" i="4" s="1"/>
  <c r="I14" i="4" s="1"/>
  <c r="B15" i="4"/>
  <c r="E14" i="4"/>
  <c r="J14" i="4" s="1"/>
  <c r="K14" i="4" s="1"/>
  <c r="E15" i="4" l="1"/>
  <c r="J15" i="4" s="1"/>
  <c r="K15" i="4" s="1"/>
  <c r="D15" i="4"/>
  <c r="H15" i="4" s="1"/>
  <c r="I15" i="4" s="1"/>
  <c r="C15" i="4"/>
  <c r="F15" i="4" s="1"/>
  <c r="G15" i="4" s="1"/>
  <c r="B16" i="4"/>
  <c r="C16" i="4" l="1"/>
  <c r="F16" i="4" s="1"/>
  <c r="G16" i="4" s="1"/>
  <c r="E16" i="4"/>
  <c r="J16" i="4" s="1"/>
  <c r="K16" i="4" s="1"/>
  <c r="D16" i="4"/>
  <c r="H16" i="4" s="1"/>
  <c r="I16" i="4" s="1"/>
  <c r="B17" i="4"/>
  <c r="E17" i="4" l="1"/>
  <c r="J17" i="4" s="1"/>
  <c r="K17" i="4" s="1"/>
  <c r="D17" i="4"/>
  <c r="H17" i="4" s="1"/>
  <c r="I17" i="4" s="1"/>
  <c r="C17" i="4"/>
  <c r="F17" i="4" s="1"/>
  <c r="G17" i="4" s="1"/>
  <c r="B18" i="4"/>
  <c r="C18" i="4" l="1"/>
  <c r="F18" i="4" s="1"/>
  <c r="G18" i="4" s="1"/>
  <c r="B19" i="4"/>
  <c r="E18" i="4"/>
  <c r="J18" i="4" s="1"/>
  <c r="K18" i="4" s="1"/>
  <c r="D18" i="4"/>
  <c r="H18" i="4" s="1"/>
  <c r="I18" i="4" s="1"/>
  <c r="E19" i="4" l="1"/>
  <c r="J19" i="4" s="1"/>
  <c r="K19" i="4" s="1"/>
  <c r="B20" i="4"/>
  <c r="D19" i="4"/>
  <c r="H19" i="4" s="1"/>
  <c r="I19" i="4" s="1"/>
  <c r="C19" i="4"/>
  <c r="F19" i="4" s="1"/>
  <c r="G19" i="4" s="1"/>
  <c r="C20" i="4" l="1"/>
  <c r="F20" i="4" s="1"/>
  <c r="G20" i="4" s="1"/>
  <c r="B21" i="4"/>
  <c r="E20" i="4"/>
  <c r="J20" i="4" s="1"/>
  <c r="K20" i="4" s="1"/>
  <c r="D20" i="4"/>
  <c r="H20" i="4" s="1"/>
  <c r="I20" i="4" s="1"/>
  <c r="E21" i="4" l="1"/>
  <c r="J21" i="4" s="1"/>
  <c r="K21" i="4" s="1"/>
  <c r="C21" i="4"/>
  <c r="F21" i="4" s="1"/>
  <c r="G21" i="4" s="1"/>
  <c r="B22" i="4"/>
  <c r="D21" i="4"/>
  <c r="H21" i="4" s="1"/>
  <c r="I21" i="4" s="1"/>
  <c r="C22" i="4" l="1"/>
  <c r="F22" i="4" s="1"/>
  <c r="G22" i="4" s="1"/>
  <c r="D22" i="4"/>
  <c r="H22" i="4" s="1"/>
  <c r="I22" i="4" s="1"/>
  <c r="E22" i="4"/>
  <c r="J22" i="4" s="1"/>
  <c r="K22" i="4" s="1"/>
  <c r="B23" i="4"/>
  <c r="E23" i="4" l="1"/>
  <c r="J23" i="4" s="1"/>
  <c r="K23" i="4" s="1"/>
  <c r="D23" i="4"/>
  <c r="H23" i="4" s="1"/>
  <c r="I23" i="4" s="1"/>
  <c r="C23" i="4"/>
  <c r="F23" i="4" s="1"/>
  <c r="G23" i="4" s="1"/>
  <c r="B24" i="4"/>
  <c r="C24" i="4" l="1"/>
  <c r="F24" i="4" s="1"/>
  <c r="G24" i="4" s="1"/>
  <c r="E24" i="4"/>
  <c r="J24" i="4" s="1"/>
  <c r="K24" i="4" s="1"/>
  <c r="D24" i="4"/>
  <c r="H24" i="4" s="1"/>
  <c r="I24" i="4" s="1"/>
  <c r="B25" i="4"/>
  <c r="E25" i="4" l="1"/>
  <c r="J25" i="4" s="1"/>
  <c r="K25" i="4" s="1"/>
  <c r="D25" i="4"/>
  <c r="H25" i="4" s="1"/>
  <c r="I25" i="4" s="1"/>
  <c r="C25" i="4"/>
  <c r="F25" i="4" s="1"/>
  <c r="G25" i="4" s="1"/>
  <c r="B26" i="4"/>
  <c r="C26" i="4" l="1"/>
  <c r="F26" i="4" s="1"/>
  <c r="G26" i="4" s="1"/>
  <c r="B27" i="4"/>
  <c r="E26" i="4"/>
  <c r="J26" i="4" s="1"/>
  <c r="K26" i="4" s="1"/>
  <c r="D26" i="4"/>
  <c r="H26" i="4" s="1"/>
  <c r="I26" i="4" s="1"/>
  <c r="E27" i="4" l="1"/>
  <c r="J27" i="4" s="1"/>
  <c r="K27" i="4" s="1"/>
  <c r="B28" i="4"/>
  <c r="D27" i="4"/>
  <c r="H27" i="4" s="1"/>
  <c r="I27" i="4" s="1"/>
  <c r="C27" i="4"/>
  <c r="F27" i="4" s="1"/>
  <c r="G27" i="4" s="1"/>
  <c r="C28" i="4" l="1"/>
  <c r="F28" i="4" s="1"/>
  <c r="G28" i="4" s="1"/>
  <c r="B29" i="4"/>
  <c r="E28" i="4"/>
  <c r="J28" i="4" s="1"/>
  <c r="K28" i="4" s="1"/>
  <c r="D28" i="4"/>
  <c r="H28" i="4" s="1"/>
  <c r="I28" i="4" s="1"/>
  <c r="E29" i="4" l="1"/>
  <c r="J29" i="4" s="1"/>
  <c r="K29" i="4" s="1"/>
  <c r="B30" i="4"/>
  <c r="D29" i="4"/>
  <c r="H29" i="4" s="1"/>
  <c r="I29" i="4" s="1"/>
  <c r="C29" i="4"/>
  <c r="F29" i="4" s="1"/>
  <c r="G29" i="4" s="1"/>
  <c r="C30" i="4" l="1"/>
  <c r="F30" i="4" s="1"/>
  <c r="G30" i="4" s="1"/>
  <c r="E30" i="4"/>
  <c r="J30" i="4" s="1"/>
  <c r="K30" i="4" s="1"/>
  <c r="D30" i="4"/>
  <c r="H30" i="4" s="1"/>
  <c r="I30" i="4" s="1"/>
  <c r="B31" i="4"/>
  <c r="E31" i="4" l="1"/>
  <c r="J31" i="4" s="1"/>
  <c r="K31" i="4" s="1"/>
  <c r="B32" i="4"/>
  <c r="D31" i="4"/>
  <c r="H31" i="4" s="1"/>
  <c r="I31" i="4" s="1"/>
  <c r="C31" i="4"/>
  <c r="F31" i="4" s="1"/>
  <c r="G31" i="4" s="1"/>
  <c r="C32" i="4" l="1"/>
  <c r="F32" i="4" s="1"/>
  <c r="G32" i="4" s="1"/>
  <c r="E32" i="4"/>
  <c r="J32" i="4" s="1"/>
  <c r="K32" i="4" s="1"/>
  <c r="B33" i="4"/>
  <c r="D32" i="4"/>
  <c r="H32" i="4" s="1"/>
  <c r="I32" i="4" s="1"/>
  <c r="E33" i="4" l="1"/>
  <c r="J33" i="4" s="1"/>
  <c r="K33" i="4" s="1"/>
  <c r="B34" i="4"/>
  <c r="D33" i="4"/>
  <c r="H33" i="4" s="1"/>
  <c r="I33" i="4" s="1"/>
  <c r="C33" i="4"/>
  <c r="F33" i="4" s="1"/>
  <c r="G33" i="4" s="1"/>
  <c r="C34" i="4" l="1"/>
  <c r="F34" i="4" s="1"/>
  <c r="G34" i="4" s="1"/>
  <c r="B35" i="4"/>
  <c r="E34" i="4"/>
  <c r="J34" i="4" s="1"/>
  <c r="K34" i="4" s="1"/>
  <c r="D34" i="4"/>
  <c r="H34" i="4" s="1"/>
  <c r="I34" i="4" s="1"/>
  <c r="E35" i="4" l="1"/>
  <c r="J35" i="4" s="1"/>
  <c r="K35" i="4" s="1"/>
  <c r="B36" i="4"/>
  <c r="D35" i="4"/>
  <c r="H35" i="4" s="1"/>
  <c r="I35" i="4" s="1"/>
  <c r="C35" i="4"/>
  <c r="F35" i="4" s="1"/>
  <c r="G35" i="4" s="1"/>
  <c r="C36" i="4" l="1"/>
  <c r="F36" i="4" s="1"/>
  <c r="G36" i="4" s="1"/>
  <c r="E36" i="4"/>
  <c r="J36" i="4" s="1"/>
  <c r="K36" i="4" s="1"/>
  <c r="B37" i="4"/>
  <c r="D36" i="4"/>
  <c r="H36" i="4" s="1"/>
  <c r="I36" i="4" s="1"/>
  <c r="E37" i="4" l="1"/>
  <c r="J37" i="4" s="1"/>
  <c r="K37" i="4" s="1"/>
  <c r="B38" i="4"/>
  <c r="D37" i="4"/>
  <c r="H37" i="4" s="1"/>
  <c r="I37" i="4" s="1"/>
  <c r="C37" i="4"/>
  <c r="F37" i="4" s="1"/>
  <c r="G37" i="4" s="1"/>
  <c r="C38" i="4" l="1"/>
  <c r="F38" i="4" s="1"/>
  <c r="G38" i="4" s="1"/>
  <c r="E38" i="4"/>
  <c r="J38" i="4" s="1"/>
  <c r="K38" i="4" s="1"/>
  <c r="D38" i="4"/>
  <c r="H38" i="4" s="1"/>
  <c r="I38" i="4" s="1"/>
  <c r="B39" i="4"/>
  <c r="E39" i="4" l="1"/>
  <c r="J39" i="4" s="1"/>
  <c r="K39" i="4" s="1"/>
  <c r="B40" i="4"/>
  <c r="D39" i="4"/>
  <c r="H39" i="4" s="1"/>
  <c r="I39" i="4" s="1"/>
  <c r="C39" i="4"/>
  <c r="F39" i="4" s="1"/>
  <c r="G39" i="4" s="1"/>
  <c r="C40" i="4" l="1"/>
  <c r="F40" i="4" s="1"/>
  <c r="G40" i="4" s="1"/>
  <c r="E40" i="4"/>
  <c r="J40" i="4" s="1"/>
  <c r="K40" i="4" s="1"/>
  <c r="B41" i="4"/>
  <c r="D40" i="4"/>
  <c r="H40" i="4" s="1"/>
  <c r="I40" i="4" s="1"/>
  <c r="E41" i="4" l="1"/>
  <c r="J41" i="4" s="1"/>
  <c r="K41" i="4" s="1"/>
  <c r="B42" i="4"/>
  <c r="D41" i="4"/>
  <c r="H41" i="4" s="1"/>
  <c r="I41" i="4" s="1"/>
  <c r="C41" i="4"/>
  <c r="F41" i="4" s="1"/>
  <c r="G41" i="4" s="1"/>
  <c r="C42" i="4" l="1"/>
  <c r="F42" i="4" s="1"/>
  <c r="G42" i="4" s="1"/>
  <c r="B43" i="4"/>
  <c r="E42" i="4"/>
  <c r="J42" i="4" s="1"/>
  <c r="K42" i="4" s="1"/>
  <c r="D42" i="4"/>
  <c r="H42" i="4" s="1"/>
  <c r="I42" i="4" s="1"/>
  <c r="E43" i="4" l="1"/>
  <c r="J43" i="4" s="1"/>
  <c r="K43" i="4" s="1"/>
  <c r="D43" i="4"/>
  <c r="H43" i="4" s="1"/>
  <c r="I43" i="4" s="1"/>
  <c r="C43" i="4"/>
  <c r="F43" i="4" s="1"/>
  <c r="G43" i="4" s="1"/>
  <c r="B44" i="4"/>
  <c r="C44" i="4" l="1"/>
  <c r="F44" i="4" s="1"/>
  <c r="G44" i="4" s="1"/>
  <c r="B45" i="4"/>
  <c r="E44" i="4"/>
  <c r="J44" i="4" s="1"/>
  <c r="K44" i="4" s="1"/>
  <c r="D44" i="4"/>
  <c r="H44" i="4" s="1"/>
  <c r="I44" i="4" s="1"/>
  <c r="E45" i="4" l="1"/>
  <c r="J45" i="4" s="1"/>
  <c r="K45" i="4" s="1"/>
  <c r="B46" i="4"/>
  <c r="D45" i="4"/>
  <c r="H45" i="4" s="1"/>
  <c r="I45" i="4" s="1"/>
  <c r="C45" i="4"/>
  <c r="F45" i="4" s="1"/>
  <c r="G45" i="4" s="1"/>
  <c r="C46" i="4" l="1"/>
  <c r="F46" i="4" s="1"/>
  <c r="G46" i="4" s="1"/>
  <c r="B47" i="4"/>
  <c r="E46" i="4"/>
  <c r="J46" i="4" s="1"/>
  <c r="K46" i="4" s="1"/>
  <c r="D46" i="4"/>
  <c r="H46" i="4" s="1"/>
  <c r="I46" i="4" s="1"/>
  <c r="E47" i="4" l="1"/>
  <c r="J47" i="4" s="1"/>
  <c r="K47" i="4" s="1"/>
  <c r="C47" i="4"/>
  <c r="F47" i="4" s="1"/>
  <c r="G47" i="4" s="1"/>
  <c r="B48" i="4"/>
  <c r="D47" i="4"/>
  <c r="H47" i="4" s="1"/>
  <c r="I47" i="4" s="1"/>
  <c r="C48" i="4" l="1"/>
  <c r="F48" i="4" s="1"/>
  <c r="G48" i="4" s="1"/>
  <c r="D48" i="4"/>
  <c r="H48" i="4" s="1"/>
  <c r="I48" i="4" s="1"/>
  <c r="B49" i="4"/>
  <c r="E48" i="4"/>
  <c r="J48" i="4" s="1"/>
  <c r="K48" i="4" s="1"/>
  <c r="E49" i="4" l="1"/>
  <c r="J49" i="4" s="1"/>
  <c r="K49" i="4" s="1"/>
  <c r="D49" i="4"/>
  <c r="H49" i="4" s="1"/>
  <c r="I49" i="4" s="1"/>
  <c r="C49" i="4"/>
  <c r="F49" i="4" s="1"/>
  <c r="G49" i="4" s="1"/>
  <c r="B50" i="4"/>
  <c r="C50" i="4" l="1"/>
  <c r="F50" i="4" s="1"/>
  <c r="G50" i="4" s="1"/>
  <c r="E50" i="4"/>
  <c r="J50" i="4" s="1"/>
  <c r="K50" i="4" s="1"/>
  <c r="D50" i="4"/>
  <c r="H50" i="4" s="1"/>
  <c r="I50" i="4" s="1"/>
  <c r="B51" i="4"/>
  <c r="E51" i="4" l="1"/>
  <c r="J51" i="4" s="1"/>
  <c r="K51" i="4" s="1"/>
  <c r="D51" i="4"/>
  <c r="H51" i="4" s="1"/>
  <c r="I51" i="4" s="1"/>
  <c r="C51" i="4"/>
  <c r="F51" i="4" s="1"/>
  <c r="G51" i="4" s="1"/>
  <c r="B52" i="4"/>
  <c r="C52" i="4" l="1"/>
  <c r="F52" i="4" s="1"/>
  <c r="G52" i="4" s="1"/>
  <c r="B53" i="4"/>
  <c r="E52" i="4"/>
  <c r="J52" i="4" s="1"/>
  <c r="K52" i="4" s="1"/>
  <c r="D52" i="4"/>
  <c r="H52" i="4" s="1"/>
  <c r="I52" i="4" s="1"/>
  <c r="E53" i="4" l="1"/>
  <c r="J53" i="4" s="1"/>
  <c r="K53" i="4" s="1"/>
  <c r="B54" i="4"/>
  <c r="D53" i="4"/>
  <c r="H53" i="4" s="1"/>
  <c r="I53" i="4" s="1"/>
  <c r="C53" i="4"/>
  <c r="F53" i="4" s="1"/>
  <c r="G53" i="4" s="1"/>
  <c r="C54" i="4" l="1"/>
  <c r="F54" i="4" s="1"/>
  <c r="G54" i="4" s="1"/>
  <c r="B55" i="4"/>
  <c r="E54" i="4"/>
  <c r="J54" i="4" s="1"/>
  <c r="K54" i="4" s="1"/>
  <c r="D54" i="4"/>
  <c r="H54" i="4" s="1"/>
  <c r="I54" i="4" s="1"/>
  <c r="E55" i="4" l="1"/>
  <c r="J55" i="4" s="1"/>
  <c r="K55" i="4" s="1"/>
  <c r="B56" i="4"/>
  <c r="D55" i="4"/>
  <c r="H55" i="4" s="1"/>
  <c r="I55" i="4" s="1"/>
  <c r="C55" i="4"/>
  <c r="F55" i="4" s="1"/>
  <c r="G55" i="4" s="1"/>
  <c r="C56" i="4" l="1"/>
  <c r="F56" i="4" s="1"/>
  <c r="G56" i="4" s="1"/>
  <c r="B57" i="4"/>
  <c r="E56" i="4"/>
  <c r="J56" i="4" s="1"/>
  <c r="K56" i="4" s="1"/>
  <c r="D56" i="4"/>
  <c r="H56" i="4" s="1"/>
  <c r="I56" i="4" s="1"/>
  <c r="E57" i="4" l="1"/>
  <c r="J57" i="4" s="1"/>
  <c r="K57" i="4" s="1"/>
  <c r="B58" i="4"/>
  <c r="D57" i="4"/>
  <c r="H57" i="4" s="1"/>
  <c r="I57" i="4" s="1"/>
  <c r="C57" i="4"/>
  <c r="F57" i="4" s="1"/>
  <c r="G57" i="4" s="1"/>
  <c r="C58" i="4" l="1"/>
  <c r="F58" i="4" s="1"/>
  <c r="G58" i="4" s="1"/>
  <c r="E58" i="4"/>
  <c r="J58" i="4" s="1"/>
  <c r="K58" i="4" s="1"/>
  <c r="B59" i="4"/>
  <c r="D58" i="4"/>
  <c r="H58" i="4" s="1"/>
  <c r="I58" i="4" s="1"/>
  <c r="E59" i="4" l="1"/>
  <c r="J59" i="4" s="1"/>
  <c r="K59" i="4" s="1"/>
  <c r="B60" i="4"/>
  <c r="D59" i="4"/>
  <c r="H59" i="4" s="1"/>
  <c r="I59" i="4" s="1"/>
  <c r="C59" i="4"/>
  <c r="F59" i="4" s="1"/>
  <c r="G59" i="4" s="1"/>
  <c r="C60" i="4" l="1"/>
  <c r="F60" i="4" s="1"/>
  <c r="G60" i="4" s="1"/>
  <c r="E60" i="4"/>
  <c r="J60" i="4" s="1"/>
  <c r="K60" i="4" s="1"/>
  <c r="D60" i="4"/>
  <c r="H60" i="4" s="1"/>
  <c r="I60" i="4" s="1"/>
  <c r="B61" i="4"/>
  <c r="E61" i="4" l="1"/>
  <c r="J61" i="4" s="1"/>
  <c r="K61" i="4" s="1"/>
  <c r="B62" i="4"/>
  <c r="D61" i="4"/>
  <c r="H61" i="4" s="1"/>
  <c r="I61" i="4" s="1"/>
  <c r="C61" i="4"/>
  <c r="F61" i="4" s="1"/>
  <c r="G61" i="4" s="1"/>
  <c r="C62" i="4" l="1"/>
  <c r="F62" i="4" s="1"/>
  <c r="G62" i="4" s="1"/>
  <c r="E62" i="4"/>
  <c r="J62" i="4" s="1"/>
  <c r="K62" i="4" s="1"/>
  <c r="B63" i="4"/>
  <c r="D62" i="4"/>
  <c r="H62" i="4" s="1"/>
  <c r="I62" i="4" s="1"/>
  <c r="E63" i="4" l="1"/>
  <c r="J63" i="4" s="1"/>
  <c r="K63" i="4" s="1"/>
  <c r="B64" i="4"/>
  <c r="D63" i="4"/>
  <c r="H63" i="4" s="1"/>
  <c r="I63" i="4" s="1"/>
  <c r="C63" i="4"/>
  <c r="F63" i="4" s="1"/>
  <c r="G63" i="4" s="1"/>
  <c r="C64" i="4" l="1"/>
  <c r="F64" i="4" s="1"/>
  <c r="G64" i="4" s="1"/>
  <c r="B65" i="4"/>
  <c r="E64" i="4"/>
  <c r="J64" i="4" s="1"/>
  <c r="K64" i="4" s="1"/>
  <c r="D64" i="4"/>
  <c r="H64" i="4" s="1"/>
  <c r="I64" i="4" s="1"/>
  <c r="E65" i="4" l="1"/>
  <c r="J65" i="4" s="1"/>
  <c r="K65" i="4" s="1"/>
  <c r="B66" i="4"/>
  <c r="D65" i="4"/>
  <c r="H65" i="4" s="1"/>
  <c r="I65" i="4" s="1"/>
  <c r="C65" i="4"/>
  <c r="F65" i="4" s="1"/>
  <c r="G65" i="4" s="1"/>
  <c r="C66" i="4" l="1"/>
  <c r="F66" i="4" s="1"/>
  <c r="G66" i="4" s="1"/>
  <c r="E66" i="4"/>
  <c r="J66" i="4" s="1"/>
  <c r="K66" i="4" s="1"/>
  <c r="B67" i="4"/>
  <c r="D66" i="4"/>
  <c r="H66" i="4" s="1"/>
  <c r="I66" i="4" s="1"/>
  <c r="E67" i="4" l="1"/>
  <c r="J67" i="4" s="1"/>
  <c r="K67" i="4" s="1"/>
  <c r="B68" i="4"/>
  <c r="D67" i="4"/>
  <c r="H67" i="4" s="1"/>
  <c r="I67" i="4" s="1"/>
  <c r="C67" i="4"/>
  <c r="F67" i="4" s="1"/>
  <c r="G67" i="4" s="1"/>
  <c r="C68" i="4" l="1"/>
  <c r="F68" i="4" s="1"/>
  <c r="G68" i="4" s="1"/>
  <c r="E68" i="4"/>
  <c r="J68" i="4" s="1"/>
  <c r="K68" i="4" s="1"/>
  <c r="D68" i="4"/>
  <c r="H68" i="4" s="1"/>
  <c r="I68" i="4" s="1"/>
  <c r="B69" i="4"/>
  <c r="E69" i="4" l="1"/>
  <c r="J69" i="4" s="1"/>
  <c r="K69" i="4" s="1"/>
  <c r="B70" i="4"/>
  <c r="D69" i="4"/>
  <c r="H69" i="4" s="1"/>
  <c r="I69" i="4" s="1"/>
  <c r="C69" i="4"/>
  <c r="F69" i="4" s="1"/>
  <c r="G69" i="4" s="1"/>
  <c r="C70" i="4" l="1"/>
  <c r="F70" i="4" s="1"/>
  <c r="G70" i="4" s="1"/>
  <c r="E70" i="4"/>
  <c r="J70" i="4" s="1"/>
  <c r="K70" i="4" s="1"/>
  <c r="B71" i="4"/>
  <c r="D70" i="4"/>
  <c r="H70" i="4" s="1"/>
  <c r="I70" i="4" s="1"/>
  <c r="E71" i="4" l="1"/>
  <c r="J71" i="4" s="1"/>
  <c r="K71" i="4" s="1"/>
  <c r="B72" i="4"/>
  <c r="D71" i="4"/>
  <c r="H71" i="4" s="1"/>
  <c r="I71" i="4" s="1"/>
  <c r="C71" i="4"/>
  <c r="F71" i="4" s="1"/>
  <c r="G71" i="4" s="1"/>
  <c r="C72" i="4" l="1"/>
  <c r="F72" i="4" s="1"/>
  <c r="G72" i="4" s="1"/>
  <c r="B73" i="4"/>
  <c r="E72" i="4"/>
  <c r="J72" i="4" s="1"/>
  <c r="K72" i="4" s="1"/>
  <c r="D72" i="4"/>
  <c r="H72" i="4" s="1"/>
  <c r="I72" i="4" s="1"/>
  <c r="E73" i="4" l="1"/>
  <c r="J73" i="4" s="1"/>
  <c r="K73" i="4" s="1"/>
  <c r="B74" i="4"/>
  <c r="D73" i="4"/>
  <c r="H73" i="4" s="1"/>
  <c r="I73" i="4" s="1"/>
  <c r="C73" i="4"/>
  <c r="F73" i="4" s="1"/>
  <c r="G73" i="4" s="1"/>
  <c r="C74" i="4" l="1"/>
  <c r="F74" i="4" s="1"/>
  <c r="G74" i="4" s="1"/>
  <c r="E74" i="4"/>
  <c r="J74" i="4" s="1"/>
  <c r="K74" i="4" s="1"/>
  <c r="B75" i="4"/>
  <c r="D74" i="4"/>
  <c r="H74" i="4" s="1"/>
  <c r="I74" i="4" s="1"/>
  <c r="E75" i="4" l="1"/>
  <c r="J75" i="4" s="1"/>
  <c r="K75" i="4" s="1"/>
  <c r="B76" i="4"/>
  <c r="D75" i="4"/>
  <c r="H75" i="4" s="1"/>
  <c r="I75" i="4" s="1"/>
  <c r="C75" i="4"/>
  <c r="F75" i="4" s="1"/>
  <c r="G75" i="4" s="1"/>
  <c r="C76" i="4" l="1"/>
  <c r="F76" i="4" s="1"/>
  <c r="G76" i="4" s="1"/>
  <c r="E76" i="4"/>
  <c r="J76" i="4" s="1"/>
  <c r="K76" i="4" s="1"/>
  <c r="D76" i="4"/>
  <c r="H76" i="4" s="1"/>
  <c r="I76" i="4" s="1"/>
  <c r="J10" i="1" l="1"/>
  <c r="D5" i="2"/>
  <c r="E5" i="2" s="1"/>
  <c r="L7" i="1"/>
  <c r="L6" i="1"/>
  <c r="F7" i="1"/>
  <c r="F6" i="1"/>
  <c r="D6" i="2" s="1"/>
  <c r="D34" i="2" s="1"/>
  <c r="E7" i="2" l="1"/>
  <c r="F6" i="2"/>
  <c r="D38" i="2"/>
  <c r="F5" i="2"/>
  <c r="E6" i="2"/>
  <c r="C10" i="2" l="1"/>
  <c r="F10" i="2" s="1"/>
  <c r="F7" i="2"/>
  <c r="E8" i="2" l="1"/>
  <c r="D8" i="2"/>
  <c r="F8" i="2"/>
  <c r="C24" i="2"/>
  <c r="C12" i="2" l="1"/>
  <c r="F12" i="2" s="1"/>
  <c r="G12" i="2" s="1"/>
  <c r="C17" i="2" s="1"/>
  <c r="C14" i="2"/>
  <c r="F14" i="2" s="1"/>
  <c r="C23" i="2" s="1"/>
  <c r="E24" i="2"/>
  <c r="D24" i="2"/>
  <c r="E22" i="2" l="1"/>
  <c r="G14" i="2"/>
  <c r="C18" i="2" s="1"/>
  <c r="E23" i="2"/>
  <c r="D23" i="2"/>
  <c r="D22" i="2" l="1"/>
  <c r="G22" i="2" s="1"/>
  <c r="C25" i="2" s="1"/>
  <c r="E25" i="2" s="1"/>
  <c r="D25" i="2" l="1"/>
  <c r="G24" i="2" l="1"/>
  <c r="G23" i="2"/>
  <c r="D35" i="2" l="1"/>
  <c r="C28" i="2"/>
  <c r="D28" i="2" s="1"/>
  <c r="C29" i="2"/>
  <c r="D29" i="2" s="1"/>
  <c r="D39" i="2"/>
  <c r="G38" i="2" l="1"/>
  <c r="G39" i="2" s="1"/>
  <c r="G34" i="2"/>
  <c r="D43" i="2" s="1"/>
  <c r="G25" i="1" l="1"/>
  <c r="E25" i="1"/>
  <c r="F25" i="1" s="1"/>
  <c r="H34" i="2"/>
  <c r="G40" i="2"/>
  <c r="H40" i="2" s="1"/>
  <c r="H38" i="2"/>
  <c r="D46" i="2" s="1"/>
  <c r="G35" i="2"/>
  <c r="G42" i="2" s="1"/>
  <c r="G36" i="2"/>
  <c r="H36" i="2" s="1"/>
  <c r="D47" i="2" l="1"/>
  <c r="E47" i="2" s="1"/>
  <c r="G44" i="2"/>
  <c r="H44" i="2" s="1"/>
  <c r="D44" i="2"/>
  <c r="E44" i="2" s="1"/>
  <c r="G46" i="2"/>
  <c r="H46" i="2" s="1"/>
  <c r="I25" i="1" l="1"/>
  <c r="J25" i="1" s="1"/>
  <c r="K25" i="1"/>
</calcChain>
</file>

<file path=xl/sharedStrings.xml><?xml version="1.0" encoding="utf-8"?>
<sst xmlns="http://schemas.openxmlformats.org/spreadsheetml/2006/main" count="118" uniqueCount="91">
  <si>
    <t>ESTACIÓN A</t>
  </si>
  <si>
    <t>ESTACIÓN B</t>
  </si>
  <si>
    <t>Latutud</t>
  </si>
  <si>
    <t>Longitud</t>
  </si>
  <si>
    <t>Latitud</t>
  </si>
  <si>
    <t>Grados</t>
  </si>
  <si>
    <t>Minutos</t>
  </si>
  <si>
    <t>Componente</t>
  </si>
  <si>
    <t>N</t>
  </si>
  <si>
    <t>W</t>
  </si>
  <si>
    <t>Lado Esférico en A</t>
  </si>
  <si>
    <t>Lado Esférico en B</t>
  </si>
  <si>
    <t>RESOLUCIÓN PRIMER TRIÁNGULO ESFÉRICO-ENTRE ESTACIONES</t>
  </si>
  <si>
    <r>
      <t>Lado a (90-</t>
    </r>
    <r>
      <rPr>
        <sz val="11"/>
        <color theme="1"/>
        <rFont val="Calibri"/>
        <family val="2"/>
      </rPr>
      <t>ϕB)</t>
    </r>
  </si>
  <si>
    <t>Lado b (90-ϕA)</t>
  </si>
  <si>
    <t>Radianes</t>
  </si>
  <si>
    <r>
      <t>Longitud B (</t>
    </r>
    <r>
      <rPr>
        <sz val="11"/>
        <color theme="1"/>
        <rFont val="Calibri"/>
        <family val="2"/>
      </rPr>
      <t>λB</t>
    </r>
    <r>
      <rPr>
        <sz val="11"/>
        <color theme="1"/>
        <rFont val="Calibri"/>
        <family val="2"/>
        <scheme val="minor"/>
      </rPr>
      <t>)</t>
    </r>
  </si>
  <si>
    <r>
      <t>Longitud A (</t>
    </r>
    <r>
      <rPr>
        <sz val="11"/>
        <color theme="1"/>
        <rFont val="Calibri"/>
        <family val="2"/>
      </rPr>
      <t>λA</t>
    </r>
    <r>
      <rPr>
        <sz val="11"/>
        <color theme="1"/>
        <rFont val="Calibri"/>
        <family val="2"/>
        <scheme val="minor"/>
      </rPr>
      <t>)</t>
    </r>
  </si>
  <si>
    <t>Teniendo dos lados y el ángulo compendido, obtenemos el tercer lado con:</t>
  </si>
  <si>
    <t>cos lado c=</t>
  </si>
  <si>
    <t>coseno</t>
  </si>
  <si>
    <t>seno</t>
  </si>
  <si>
    <t>lado c=</t>
  </si>
  <si>
    <r>
      <t xml:space="preserve">Ángulo </t>
    </r>
    <r>
      <rPr>
        <sz val="11"/>
        <color theme="1"/>
        <rFont val="Calibri"/>
        <family val="2"/>
      </rPr>
      <t>₡ (</t>
    </r>
    <r>
      <rPr>
        <sz val="11"/>
        <color theme="1"/>
        <rFont val="Times New Roman"/>
        <family val="1"/>
      </rPr>
      <t>∆</t>
    </r>
    <r>
      <rPr>
        <sz val="11"/>
        <color theme="1"/>
        <rFont val="Calibri"/>
        <family val="2"/>
      </rPr>
      <t>λ</t>
    </r>
    <r>
      <rPr>
        <sz val="11"/>
        <color theme="1"/>
        <rFont val="Calibri"/>
        <family val="2"/>
        <scheme val="minor"/>
      </rPr>
      <t>=</t>
    </r>
    <r>
      <rPr>
        <sz val="11"/>
        <color theme="1"/>
        <rFont val="Calibri"/>
        <family val="2"/>
      </rPr>
      <t>λA-λB)</t>
    </r>
  </si>
  <si>
    <t xml:space="preserve">Teniendo los tres lados, obtenemos los ángulos que faltan. Estos deben coincidir con los ángulos de recepción de la señal de una estanción con respecto a la otra. La diferencia entre los valores reales calculados y los ángulos de recepción, servirán para corregir errores de propagación. </t>
  </si>
  <si>
    <t>cos ángulo A=</t>
  </si>
  <si>
    <t>cos ángulo B=</t>
  </si>
  <si>
    <t>ángulo A=</t>
  </si>
  <si>
    <t>ángulo B=</t>
  </si>
  <si>
    <t>Ángulo</t>
  </si>
  <si>
    <t>COS</t>
  </si>
  <si>
    <t>SEN</t>
  </si>
  <si>
    <t>TG</t>
  </si>
  <si>
    <t>ACOS</t>
  </si>
  <si>
    <t>GRADOScos</t>
  </si>
  <si>
    <t>ASEN</t>
  </si>
  <si>
    <t>GRADOsen</t>
  </si>
  <si>
    <t>ATAN</t>
  </si>
  <si>
    <t>GRADOtg</t>
  </si>
  <si>
    <t>DEMORA GONIO ESTACIÓN A</t>
  </si>
  <si>
    <t>DEMORA GONIO ESTACIÓN B</t>
  </si>
  <si>
    <t>(de 0 a 360)</t>
  </si>
  <si>
    <t>Ángulo A=</t>
  </si>
  <si>
    <t>Ángulo B=</t>
  </si>
  <si>
    <t>RESOLUCIÓN SEGUNDO TRIÁNGULO ESFERICO-OBTENEMOS DISTANCIAS A LAS ESTACIÓNES DEL BUQUE</t>
  </si>
  <si>
    <t>Ángulo A'=</t>
  </si>
  <si>
    <t>Ángulo B'=</t>
  </si>
  <si>
    <t>Ángulo esférico desde el Norte de 0 a 180 hacia el E o W.</t>
  </si>
  <si>
    <t>Estación B=</t>
  </si>
  <si>
    <t>Estación A=</t>
  </si>
  <si>
    <t>Lado c'=c=</t>
  </si>
  <si>
    <r>
      <t xml:space="preserve">Ángulo </t>
    </r>
    <r>
      <rPr>
        <sz val="11"/>
        <color theme="1"/>
        <rFont val="Calibri"/>
        <family val="2"/>
      </rPr>
      <t>₡'=</t>
    </r>
  </si>
  <si>
    <t>Lado a'=</t>
  </si>
  <si>
    <t>Lado b'=</t>
  </si>
  <si>
    <t>Conseguidos los tres ángulos obtenemos los lados restantes con:</t>
  </si>
  <si>
    <t>Ángulo ₡'=</t>
  </si>
  <si>
    <t>Distancia a A=</t>
  </si>
  <si>
    <t>Distancia a B=</t>
  </si>
  <si>
    <t>Millas</t>
  </si>
  <si>
    <t>Estamos en el caso de tener dos lados y el ángulo comprendido por lo que usamos:</t>
  </si>
  <si>
    <t>Lado a''=</t>
  </si>
  <si>
    <r>
      <t>Lado b''= b (90-</t>
    </r>
    <r>
      <rPr>
        <sz val="11"/>
        <color theme="1"/>
        <rFont val="Calibri"/>
        <family val="2"/>
      </rPr>
      <t>ϕ</t>
    </r>
    <r>
      <rPr>
        <sz val="8.8000000000000007"/>
        <color theme="1"/>
        <rFont val="Calibri"/>
        <family val="2"/>
      </rPr>
      <t>A)=</t>
    </r>
  </si>
  <si>
    <t>Ángulo A''= (RA)=</t>
  </si>
  <si>
    <t>Ángulo B''=</t>
  </si>
  <si>
    <r>
      <t xml:space="preserve">Ángulo </t>
    </r>
    <r>
      <rPr>
        <b/>
        <sz val="14"/>
        <color theme="1"/>
        <rFont val="Calibri"/>
        <family val="2"/>
      </rPr>
      <t>₡''=</t>
    </r>
  </si>
  <si>
    <t>LATITUD DEL BUQUE=</t>
  </si>
  <si>
    <t>LONGITUD DEL BUQUE=</t>
  </si>
  <si>
    <r>
      <t>Lado a''= a (90-</t>
    </r>
    <r>
      <rPr>
        <sz val="11"/>
        <color theme="1"/>
        <rFont val="Calibri"/>
        <family val="2"/>
      </rPr>
      <t>ϕB</t>
    </r>
    <r>
      <rPr>
        <sz val="11"/>
        <color theme="1"/>
        <rFont val="Calibri"/>
        <family val="2"/>
        <scheme val="minor"/>
      </rPr>
      <t>)=</t>
    </r>
  </si>
  <si>
    <t>Lado c'' (distancia a A)=b'</t>
  </si>
  <si>
    <t>Ángulo B''' =(RB)=</t>
  </si>
  <si>
    <t>Lado b''= a''</t>
  </si>
  <si>
    <t>Lado c'''(distancia a B)=a'</t>
  </si>
  <si>
    <r>
      <rPr>
        <sz val="11"/>
        <color theme="1"/>
        <rFont val="Times New Roman"/>
        <family val="1"/>
      </rPr>
      <t>∆</t>
    </r>
    <r>
      <rPr>
        <sz val="11"/>
        <color theme="1"/>
        <rFont val="Calibri"/>
        <family val="2"/>
      </rPr>
      <t>λ=λA-λB</t>
    </r>
  </si>
  <si>
    <t>Con los tres lados calculamos el resto de ángulos con:</t>
  </si>
  <si>
    <t>Ángulo A''' =</t>
  </si>
  <si>
    <r>
      <t xml:space="preserve">Ángulo </t>
    </r>
    <r>
      <rPr>
        <b/>
        <sz val="14"/>
        <color theme="1"/>
        <rFont val="Calibri"/>
        <family val="2"/>
      </rPr>
      <t>₡</t>
    </r>
    <r>
      <rPr>
        <b/>
        <sz val="14"/>
        <color theme="1"/>
        <rFont val="Calibri"/>
        <family val="2"/>
        <scheme val="minor"/>
      </rPr>
      <t>''' =</t>
    </r>
  </si>
  <si>
    <t>TEST (360)</t>
  </si>
  <si>
    <t>Teniendo dos ángulos y el lado comprendido entre estos resolvemos con:</t>
  </si>
  <si>
    <t>POSICIÓN DEL BUQUE</t>
  </si>
  <si>
    <t>LATITUD</t>
  </si>
  <si>
    <t>LONGITUD</t>
  </si>
  <si>
    <t>GRADOS</t>
  </si>
  <si>
    <t>MINUTOS</t>
  </si>
  <si>
    <t>RADIANES</t>
  </si>
  <si>
    <r>
      <t>GRADOS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</rPr>
      <t>ϕ</t>
    </r>
  </si>
  <si>
    <t>RESPECTO  ESTACIÓN A</t>
  </si>
  <si>
    <t>RESPECTO  ESTACIÓN B</t>
  </si>
  <si>
    <t>RESULTADO</t>
  </si>
  <si>
    <r>
      <rPr>
        <b/>
        <sz val="12"/>
        <color theme="1"/>
        <rFont val="Calibri"/>
        <family val="2"/>
        <scheme val="minor"/>
      </rPr>
      <t>DATOS</t>
    </r>
    <r>
      <rPr>
        <sz val="11"/>
        <color theme="1"/>
        <rFont val="Calibri"/>
        <family val="2"/>
        <scheme val="minor"/>
      </rPr>
      <t xml:space="preserve"> CONOCIDOS DE LAS ESTACIONES COSTERAS.</t>
    </r>
  </si>
  <si>
    <r>
      <t xml:space="preserve">RESOLUCIÓN DE UNO DE LOS TRIÁNGULOS PARA OBTENER LA </t>
    </r>
    <r>
      <rPr>
        <b/>
        <sz val="12"/>
        <color theme="1"/>
        <rFont val="Calibri"/>
        <family val="2"/>
      </rPr>
      <t>ϕ</t>
    </r>
    <r>
      <rPr>
        <sz val="8.800000000000000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DEL BUQUE Y EL</t>
    </r>
    <r>
      <rPr>
        <sz val="8.8000000000000007"/>
        <color theme="1"/>
        <rFont val="Calibri"/>
        <family val="2"/>
      </rPr>
      <t xml:space="preserve"> </t>
    </r>
    <r>
      <rPr>
        <b/>
        <sz val="12"/>
        <color theme="1"/>
        <rFont val="Times New Roman"/>
        <family val="1"/>
      </rPr>
      <t>∆</t>
    </r>
    <r>
      <rPr>
        <b/>
        <sz val="12"/>
        <color theme="1"/>
        <rFont val="Calibri"/>
        <family val="2"/>
      </rPr>
      <t>λ</t>
    </r>
    <r>
      <rPr>
        <sz val="7.0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A UNA DE LAS ESTACIONES</t>
    </r>
  </si>
  <si>
    <r>
      <rPr>
        <b/>
        <sz val="12"/>
        <color rgb="FFFF0000"/>
        <rFont val="Calibri"/>
        <family val="2"/>
        <scheme val="minor"/>
      </rPr>
      <t>ENTRADAS</t>
    </r>
    <r>
      <rPr>
        <sz val="11"/>
        <color rgb="FFFF0000"/>
        <rFont val="Calibri"/>
        <family val="2"/>
        <scheme val="minor"/>
      </rPr>
      <t>-LECTURAS RADIOGONIOMÉTRICAS DE LAS ESTACIONES COSTERAS-</t>
    </r>
    <r>
      <rPr>
        <u/>
        <sz val="11"/>
        <color rgb="FFFF0000"/>
        <rFont val="Calibri"/>
        <family val="2"/>
        <scheme val="minor"/>
      </rPr>
      <t>ÁNGULOS RECEPCIÓN</t>
    </r>
    <r>
      <rPr>
        <sz val="11"/>
        <color rgb="FFFF0000"/>
        <rFont val="Calibri"/>
        <family val="2"/>
        <scheme val="minor"/>
      </rPr>
      <t xml:space="preserve"> de la estación movil.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</si>
</sst>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.8000000000000007"/>
      <color theme="1"/>
      <name val="Calibri"/>
      <family val="2"/>
    </font>
    <font>
      <sz val="7.05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</font>
    <font>
      <sz val="11"/>
      <color theme="1"/>
      <name val="Calibri"/>
      <family val="1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5" fillId="0" borderId="0" xfId="0" applyFont="1"/>
    <xf numFmtId="0" fontId="0" fillId="0" borderId="0" xfId="0" applyNumberForma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5" xfId="0" applyFont="1" applyBorder="1"/>
    <xf numFmtId="0" fontId="0" fillId="0" borderId="1" xfId="0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0" fillId="0" borderId="16" xfId="0" applyBorder="1"/>
    <xf numFmtId="0" fontId="0" fillId="0" borderId="17" xfId="0" applyBorder="1"/>
    <xf numFmtId="0" fontId="13" fillId="0" borderId="0" xfId="0" applyFont="1"/>
    <xf numFmtId="0" fontId="0" fillId="0" borderId="0" xfId="0" applyAlignment="1">
      <alignment horizontal="center" wrapText="1"/>
    </xf>
    <xf numFmtId="0" fontId="0" fillId="0" borderId="20" xfId="0" applyBorder="1"/>
    <xf numFmtId="0" fontId="0" fillId="0" borderId="24" xfId="0" applyBorder="1"/>
    <xf numFmtId="0" fontId="6" fillId="2" borderId="21" xfId="0" applyFont="1" applyFill="1" applyBorder="1"/>
    <xf numFmtId="0" fontId="6" fillId="2" borderId="23" xfId="0" applyFont="1" applyFill="1" applyBorder="1"/>
    <xf numFmtId="0" fontId="0" fillId="0" borderId="25" xfId="0" applyBorder="1"/>
    <xf numFmtId="0" fontId="0" fillId="5" borderId="0" xfId="0" applyFill="1"/>
    <xf numFmtId="0" fontId="0" fillId="6" borderId="0" xfId="0" applyFill="1"/>
    <xf numFmtId="0" fontId="0" fillId="3" borderId="0" xfId="0" applyNumberFormat="1" applyFill="1"/>
    <xf numFmtId="0" fontId="0" fillId="2" borderId="0" xfId="0" applyNumberFormat="1" applyFill="1"/>
    <xf numFmtId="2" fontId="6" fillId="2" borderId="22" xfId="0" applyNumberFormat="1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wrapText="1"/>
    </xf>
    <xf numFmtId="0" fontId="14" fillId="5" borderId="24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119063</xdr:colOff>
      <xdr:row>4</xdr:row>
      <xdr:rowOff>171449</xdr:rowOff>
    </xdr:from>
    <xdr:to>
      <xdr:col>15</xdr:col>
      <xdr:colOff>135732</xdr:colOff>
      <xdr:row>6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08E49D-2E61-4B12-B8E2-1C7B424E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7063" y="945355"/>
          <a:ext cx="4588669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64293</xdr:colOff>
      <xdr:row>13</xdr:row>
      <xdr:rowOff>178593</xdr:rowOff>
    </xdr:from>
    <xdr:to>
      <xdr:col>14</xdr:col>
      <xdr:colOff>702468</xdr:colOff>
      <xdr:row>18</xdr:row>
      <xdr:rowOff>92118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11A48F-B1D0-4629-83FE-32F4FBEC9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49" y="2786062"/>
          <a:ext cx="4448175" cy="1044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92868</xdr:colOff>
      <xdr:row>22</xdr:row>
      <xdr:rowOff>128587</xdr:rowOff>
    </xdr:from>
    <xdr:to>
      <xdr:col>14</xdr:col>
      <xdr:colOff>654843</xdr:colOff>
      <xdr:row>24</xdr:row>
      <xdr:rowOff>185737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889444-9B26-45DA-A5F9-C3BE178F8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4" y="4629150"/>
          <a:ext cx="43719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27</xdr:row>
      <xdr:rowOff>23814</xdr:rowOff>
    </xdr:from>
    <xdr:to>
      <xdr:col>13</xdr:col>
      <xdr:colOff>688181</xdr:colOff>
      <xdr:row>30</xdr:row>
      <xdr:rowOff>43108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7BB7950-CF62-4AA4-811A-E3C28621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3156" y="5512595"/>
          <a:ext cx="3164681" cy="69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285750</xdr:colOff>
      <xdr:row>34</xdr:row>
      <xdr:rowOff>130969</xdr:rowOff>
    </xdr:from>
    <xdr:to>
      <xdr:col>15</xdr:col>
      <xdr:colOff>302419</xdr:colOff>
      <xdr:row>36</xdr:row>
      <xdr:rowOff>45244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F3FD1BF-0D22-4FC0-A4EF-7E96A1E2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7406" y="7072313"/>
          <a:ext cx="4588669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571500</xdr:colOff>
      <xdr:row>38</xdr:row>
      <xdr:rowOff>222250</xdr:rowOff>
    </xdr:from>
    <xdr:to>
      <xdr:col>15</xdr:col>
      <xdr:colOff>447675</xdr:colOff>
      <xdr:row>43</xdr:row>
      <xdr:rowOff>156942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99FA3D0-D52C-4D29-A024-39E3F41AB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8138583"/>
          <a:ext cx="4448175" cy="1045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7B92C9-4645-4384-A77E-9F421F240D89}" name="Tabla3" displayName="Tabla3" ref="B3:K76" totalsRowShown="0">
  <autoFilter ref="B3:K76" xr:uid="{A8EE2F7B-680A-4E07-A34E-EFA292CD1D1E}"/>
  <tableColumns count="10">
    <tableColumn id="1" xr3:uid="{B30DCC91-FE52-41D8-A990-764DAB6341AE}" name="Ángulo">
      <calculatedColumnFormula>B3-10</calculatedColumnFormula>
    </tableColumn>
    <tableColumn id="2" xr3:uid="{1882F8BF-6C93-4848-958C-9F8FB285C9DE}" name="COS" dataDxfId="8">
      <calculatedColumnFormula>COS(RADIANS(Tabla3[[#This Row],[Ángulo]]))</calculatedColumnFormula>
    </tableColumn>
    <tableColumn id="3" xr3:uid="{D791D724-1FC6-4788-ADE5-B79454531DBD}" name="SEN" dataDxfId="7">
      <calculatedColumnFormula>SIN(RADIANS(Tabla3[[#This Row],[Ángulo]]))</calculatedColumnFormula>
    </tableColumn>
    <tableColumn id="4" xr3:uid="{1A02B6FA-AE92-42C2-8F85-ABAC87A4F52A}" name="TG" dataDxfId="6">
      <calculatedColumnFormula>TAN(RADIANS(Tabla3[[#This Row],[Ángulo]]))</calculatedColumnFormula>
    </tableColumn>
    <tableColumn id="5" xr3:uid="{91376A8E-B8FA-41AC-A1B1-F9E0605DFAD7}" name="ACOS" dataDxfId="5">
      <calculatedColumnFormula>ACOS(Tabla3[[#This Row],[COS]])</calculatedColumnFormula>
    </tableColumn>
    <tableColumn id="8" xr3:uid="{B0A1E891-1C90-42A0-A221-598D81BB8C77}" name="GRADOScos" dataDxfId="4">
      <calculatedColumnFormula>DEGREES(Tabla3[[#This Row],[ACOS]])</calculatedColumnFormula>
    </tableColumn>
    <tableColumn id="6" xr3:uid="{E87E9FEA-4750-4A3C-A2C1-DD14FC474AD3}" name="ASEN" dataDxfId="3">
      <calculatedColumnFormula>ASIN(Tabla3[[#This Row],[SEN]])</calculatedColumnFormula>
    </tableColumn>
    <tableColumn id="9" xr3:uid="{ABD4C326-3923-41A1-96E5-EA051DBD47AC}" name="GRADOsen" dataDxfId="2">
      <calculatedColumnFormula>DEGREES(Tabla3[[#This Row],[ASEN]])</calculatedColumnFormula>
    </tableColumn>
    <tableColumn id="7" xr3:uid="{48578491-21B2-43BA-A6B1-3D367DC5A4CA}" name="ATAN" dataDxfId="1">
      <calculatedColumnFormula>ATAN(Tabla3[[#This Row],[TG]])</calculatedColumnFormula>
    </tableColumn>
    <tableColumn id="10" xr3:uid="{DC572BBB-D08E-4029-BB99-2C0FF30A156F}" name="GRADOtg" dataDxfId="0">
      <calculatedColumnFormula>DEGREES(Tabla3[[#This Row],[ATAN]])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5"/>
  <sheetViews>
    <sheetView tabSelected="1" topLeftCell="A2" zoomScale="120" zoomScaleNormal="120" workbookViewId="0">
      <selection activeCell="M14" sqref="M14"/>
    </sheetView>
  </sheetViews>
  <sheetFormatPr baseColWidth="10" defaultColWidth="9.140625" defaultRowHeight="15" x14ac:dyDescent="0.25"/>
  <cols>
    <col min="2" max="2" width="10.85546875" customWidth="1"/>
    <col min="6" max="6" width="9.42578125" customWidth="1"/>
    <col min="8" max="8" width="10.85546875" customWidth="1"/>
    <col min="12" max="12" width="9.7109375" customWidth="1"/>
  </cols>
  <sheetData>
    <row r="2" spans="1:14" s="2" customFormat="1" ht="15.75" x14ac:dyDescent="0.25">
      <c r="A2" s="2" t="s">
        <v>88</v>
      </c>
    </row>
    <row r="4" spans="1:14" x14ac:dyDescent="0.25">
      <c r="B4" t="s">
        <v>0</v>
      </c>
      <c r="H4" t="s">
        <v>1</v>
      </c>
    </row>
    <row r="5" spans="1:14" ht="15.75" thickBot="1" x14ac:dyDescent="0.3">
      <c r="C5" t="s">
        <v>5</v>
      </c>
      <c r="D5" t="s">
        <v>6</v>
      </c>
      <c r="E5" t="s">
        <v>7</v>
      </c>
      <c r="I5" t="s">
        <v>5</v>
      </c>
      <c r="J5" t="s">
        <v>6</v>
      </c>
      <c r="K5" t="s">
        <v>7</v>
      </c>
    </row>
    <row r="6" spans="1:14" x14ac:dyDescent="0.25">
      <c r="B6" t="s">
        <v>2</v>
      </c>
      <c r="C6" s="16">
        <v>18</v>
      </c>
      <c r="D6" s="17">
        <v>22</v>
      </c>
      <c r="E6" s="18" t="s">
        <v>8</v>
      </c>
      <c r="F6">
        <f>C6+(D6/60)</f>
        <v>18.366666666666667</v>
      </c>
      <c r="H6" t="s">
        <v>4</v>
      </c>
      <c r="I6" s="16">
        <v>28</v>
      </c>
      <c r="J6" s="17">
        <v>43</v>
      </c>
      <c r="K6" s="18" t="s">
        <v>8</v>
      </c>
      <c r="L6">
        <f>I6+(J6/60)</f>
        <v>28.716666666666665</v>
      </c>
    </row>
    <row r="7" spans="1:14" ht="15.75" thickBot="1" x14ac:dyDescent="0.3">
      <c r="B7" t="s">
        <v>3</v>
      </c>
      <c r="C7" s="19">
        <v>66</v>
      </c>
      <c r="D7" s="20">
        <v>5</v>
      </c>
      <c r="E7" s="21" t="s">
        <v>9</v>
      </c>
      <c r="F7">
        <f>C7+(D7/60)</f>
        <v>66.083333333333329</v>
      </c>
      <c r="H7" t="s">
        <v>3</v>
      </c>
      <c r="I7" s="19">
        <v>17</v>
      </c>
      <c r="J7" s="20">
        <v>58</v>
      </c>
      <c r="K7" s="21" t="s">
        <v>9</v>
      </c>
      <c r="L7">
        <f>I7+(J7/60)</f>
        <v>17.966666666666665</v>
      </c>
    </row>
    <row r="9" spans="1:14" x14ac:dyDescent="0.25">
      <c r="B9" t="s">
        <v>10</v>
      </c>
      <c r="D9">
        <f>IF(E6="N",90-F6,90+F6)</f>
        <v>71.633333333333326</v>
      </c>
      <c r="H9" t="s">
        <v>11</v>
      </c>
      <c r="J9">
        <f>IF(K6="N",90-L6,90+L6)</f>
        <v>61.283333333333331</v>
      </c>
      <c r="M9" t="s">
        <v>5</v>
      </c>
      <c r="N9" t="s">
        <v>15</v>
      </c>
    </row>
    <row r="10" spans="1:14" x14ac:dyDescent="0.25">
      <c r="B10" t="s">
        <v>17</v>
      </c>
      <c r="D10">
        <f>IF(E7="W",F7,F7*-1)</f>
        <v>66.083333333333329</v>
      </c>
      <c r="H10" t="s">
        <v>16</v>
      </c>
      <c r="J10">
        <f>IF(K7="W",L7,L7*-1)</f>
        <v>17.966666666666665</v>
      </c>
      <c r="L10" s="34" t="s">
        <v>72</v>
      </c>
      <c r="M10">
        <f>D10-J10</f>
        <v>48.11666666666666</v>
      </c>
      <c r="N10">
        <f>RADIANS(ABS(M11))</f>
        <v>0.83979425841793809</v>
      </c>
    </row>
    <row r="11" spans="1:14" x14ac:dyDescent="0.25">
      <c r="M11">
        <f>IF(ABS(M10)&gt;180,(360-ABS(M10))*SIGN(M10)*-1,M10)</f>
        <v>48.11666666666666</v>
      </c>
    </row>
    <row r="12" spans="1:14" s="3" customFormat="1" ht="15.75" x14ac:dyDescent="0.25">
      <c r="A12" s="3" t="s">
        <v>90</v>
      </c>
    </row>
    <row r="14" spans="1:14" x14ac:dyDescent="0.25">
      <c r="B14" t="s">
        <v>39</v>
      </c>
      <c r="H14" t="s">
        <v>40</v>
      </c>
    </row>
    <row r="16" spans="1:14" ht="15.75" thickBot="1" x14ac:dyDescent="0.3">
      <c r="B16" t="s">
        <v>41</v>
      </c>
      <c r="C16" t="s">
        <v>5</v>
      </c>
      <c r="D16" t="s">
        <v>6</v>
      </c>
      <c r="H16" t="s">
        <v>41</v>
      </c>
      <c r="I16" t="s">
        <v>5</v>
      </c>
      <c r="J16" t="s">
        <v>6</v>
      </c>
    </row>
    <row r="17" spans="1:12" ht="15.75" thickBot="1" x14ac:dyDescent="0.3">
      <c r="C17" s="22">
        <v>60</v>
      </c>
      <c r="D17" s="23">
        <v>0</v>
      </c>
      <c r="E17">
        <f>C17+(D17/60)</f>
        <v>60</v>
      </c>
      <c r="F17">
        <f>RADIANS(E17)</f>
        <v>1.0471975511965976</v>
      </c>
      <c r="I17" s="22">
        <v>280</v>
      </c>
      <c r="J17" s="23"/>
      <c r="K17">
        <f>I17+(J17/60)</f>
        <v>280</v>
      </c>
      <c r="L17">
        <f>RADIANS(K17)</f>
        <v>4.8869219055841224</v>
      </c>
    </row>
    <row r="19" spans="1:12" x14ac:dyDescent="0.25">
      <c r="B19" t="s">
        <v>47</v>
      </c>
    </row>
    <row r="21" spans="1:12" x14ac:dyDescent="0.25">
      <c r="B21" t="s">
        <v>49</v>
      </c>
      <c r="C21">
        <f>IF(F17&gt;PI(),2*PI()-F17,F17)</f>
        <v>1.0471975511965976</v>
      </c>
      <c r="D21" t="str">
        <f>IF(F17&gt;PI(),"W","E")</f>
        <v>E</v>
      </c>
      <c r="H21" t="s">
        <v>48</v>
      </c>
      <c r="I21">
        <f>IF(L17&gt;PI(),2*PI()-L17,L17)</f>
        <v>1.3962634015954638</v>
      </c>
      <c r="J21" t="str">
        <f>IF(L17&gt;PI(),"W","E")</f>
        <v>W</v>
      </c>
    </row>
    <row r="22" spans="1:12" ht="15.75" thickBot="1" x14ac:dyDescent="0.3"/>
    <row r="23" spans="1:12" ht="19.5" thickBot="1" x14ac:dyDescent="0.35">
      <c r="A23" s="50" t="s">
        <v>87</v>
      </c>
      <c r="B23" s="51"/>
      <c r="C23" s="51"/>
      <c r="D23" s="51"/>
      <c r="E23" s="51"/>
      <c r="F23" s="51"/>
      <c r="G23" s="51"/>
      <c r="H23" s="51"/>
      <c r="I23" s="51"/>
      <c r="J23" s="51"/>
      <c r="K23" s="52"/>
    </row>
    <row r="24" spans="1:12" ht="15.75" thickBot="1" x14ac:dyDescent="0.3">
      <c r="A24" s="46" t="s">
        <v>78</v>
      </c>
      <c r="B24" s="47"/>
      <c r="C24" s="11"/>
      <c r="D24" s="11"/>
      <c r="E24" s="40" t="s">
        <v>81</v>
      </c>
      <c r="F24" s="40" t="s">
        <v>82</v>
      </c>
      <c r="G24" s="11"/>
      <c r="H24" s="11"/>
      <c r="I24" s="40" t="s">
        <v>81</v>
      </c>
      <c r="J24" s="40" t="s">
        <v>82</v>
      </c>
      <c r="K24" s="12"/>
    </row>
    <row r="25" spans="1:12" ht="17.25" thickTop="1" thickBot="1" x14ac:dyDescent="0.3">
      <c r="A25" s="48"/>
      <c r="B25" s="49"/>
      <c r="C25" s="14"/>
      <c r="D25" s="36" t="s">
        <v>79</v>
      </c>
      <c r="E25" s="38">
        <f>TRUNC(ABS(Cálculos!D43))</f>
        <v>30</v>
      </c>
      <c r="F25" s="45">
        <f>(ABS(Cálculos!D43)-'Entradas-Resultados'!E25)*60</f>
        <v>15.909606565519425</v>
      </c>
      <c r="G25" s="39" t="str">
        <f>IF(Cálculos!D43&gt;0,"N","S")</f>
        <v>N</v>
      </c>
      <c r="H25" s="37" t="s">
        <v>80</v>
      </c>
      <c r="I25" s="38">
        <f>TRUNC(ABS(Cálculos!D44))</f>
        <v>37</v>
      </c>
      <c r="J25" s="45">
        <f>(ABS(Cálculos!D44)-'Entradas-Resultados'!I25)*60</f>
        <v>21.368533348077108</v>
      </c>
      <c r="K25" s="39" t="str">
        <f>IF(Cálculos!D44&gt;0,"W","E")</f>
        <v>W</v>
      </c>
    </row>
  </sheetData>
  <mergeCells count="2">
    <mergeCell ref="A24:B25"/>
    <mergeCell ref="A23:K23"/>
  </mergeCells>
  <dataValidations count="2">
    <dataValidation type="list" allowBlank="1" showInputMessage="1" showErrorMessage="1" sqref="E6 K6" xr:uid="{CB28E00C-21BF-43B2-93D9-3B908A9303EE}">
      <formula1>"N,S"</formula1>
    </dataValidation>
    <dataValidation type="list" allowBlank="1" showInputMessage="1" showErrorMessage="1" sqref="E7 K7" xr:uid="{C546C201-A6F7-41C4-8019-10AB722C4740}">
      <formula1>"E,W"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4DA9-9D40-4AD3-AB5F-F9C87DB5540D}">
  <dimension ref="A2:O47"/>
  <sheetViews>
    <sheetView topLeftCell="A30" zoomScale="90" zoomScaleNormal="90" workbookViewId="0">
      <selection activeCell="G43" sqref="G43"/>
    </sheetView>
  </sheetViews>
  <sheetFormatPr baseColWidth="10" defaultRowHeight="15" x14ac:dyDescent="0.25"/>
  <cols>
    <col min="1" max="1" width="17.5703125" customWidth="1"/>
    <col min="2" max="2" width="16.7109375" customWidth="1"/>
    <col min="6" max="6" width="15.140625" customWidth="1"/>
  </cols>
  <sheetData>
    <row r="2" spans="1:15" s="1" customFormat="1" x14ac:dyDescent="0.25">
      <c r="A2" s="1" t="s">
        <v>12</v>
      </c>
    </row>
    <row r="4" spans="1:15" ht="15.75" thickBot="1" x14ac:dyDescent="0.3">
      <c r="D4" t="s">
        <v>15</v>
      </c>
      <c r="E4" t="s">
        <v>20</v>
      </c>
      <c r="F4" t="s">
        <v>21</v>
      </c>
      <c r="J4" t="s">
        <v>18</v>
      </c>
    </row>
    <row r="5" spans="1:15" x14ac:dyDescent="0.25">
      <c r="B5" s="7" t="s">
        <v>13</v>
      </c>
      <c r="C5" s="8"/>
      <c r="D5" s="8">
        <f>RADIANS('Entradas-Resultados'!J9)</f>
        <v>1.0695959432638582</v>
      </c>
      <c r="E5" s="8">
        <f>COS(D5)</f>
        <v>0.48047862859860546</v>
      </c>
      <c r="F5" s="9">
        <f>SIN(D5)</f>
        <v>0.87700643524435062</v>
      </c>
    </row>
    <row r="6" spans="1:15" x14ac:dyDescent="0.25">
      <c r="B6" s="10" t="s">
        <v>14</v>
      </c>
      <c r="C6" s="11"/>
      <c r="D6" s="11">
        <f>RADIANS('Entradas-Resultados'!D9)</f>
        <v>1.2502375208452712</v>
      </c>
      <c r="E6" s="11">
        <f t="shared" ref="E6:E7" si="0">COS(D6)</f>
        <v>0.31509694987381226</v>
      </c>
      <c r="F6" s="12">
        <f t="shared" ref="F6:F7" si="1">SIN(D6)</f>
        <v>0.94905948821990094</v>
      </c>
    </row>
    <row r="7" spans="1:15" ht="15.75" thickBot="1" x14ac:dyDescent="0.3">
      <c r="B7" s="13" t="s">
        <v>23</v>
      </c>
      <c r="C7" s="14"/>
      <c r="D7" s="14">
        <f>'Entradas-Resultados'!N10</f>
        <v>0.83979425841793809</v>
      </c>
      <c r="E7" s="14">
        <f t="shared" si="0"/>
        <v>0.66761601576708485</v>
      </c>
      <c r="F7" s="15">
        <f t="shared" si="1"/>
        <v>0.74450577935384987</v>
      </c>
    </row>
    <row r="8" spans="1:15" ht="15.75" x14ac:dyDescent="0.25">
      <c r="B8" s="6" t="s">
        <v>22</v>
      </c>
      <c r="D8">
        <f>F10</f>
        <v>0.78544304785883334</v>
      </c>
      <c r="E8">
        <f>C10</f>
        <v>0.70707504236726892</v>
      </c>
      <c r="F8">
        <f>SIN(F10)</f>
        <v>0.70713851858127819</v>
      </c>
    </row>
    <row r="10" spans="1:15" ht="18.75" customHeight="1" x14ac:dyDescent="0.3">
      <c r="B10" t="s">
        <v>19</v>
      </c>
      <c r="C10">
        <f>E6*E5+F5*F6*E7</f>
        <v>0.70707504236726892</v>
      </c>
      <c r="E10" s="4" t="s">
        <v>22</v>
      </c>
      <c r="F10" s="4">
        <f>ACOS(C10)</f>
        <v>0.78544304785883334</v>
      </c>
      <c r="J10" s="53" t="s">
        <v>24</v>
      </c>
      <c r="K10" s="53"/>
      <c r="L10" s="53"/>
      <c r="M10" s="53"/>
      <c r="N10" s="53"/>
      <c r="O10" s="53"/>
    </row>
    <row r="11" spans="1:15" x14ac:dyDescent="0.25">
      <c r="J11" s="53"/>
      <c r="K11" s="53"/>
      <c r="L11" s="53"/>
      <c r="M11" s="53"/>
      <c r="N11" s="53"/>
      <c r="O11" s="53"/>
    </row>
    <row r="12" spans="1:15" ht="18.75" x14ac:dyDescent="0.3">
      <c r="B12" t="s">
        <v>25</v>
      </c>
      <c r="C12">
        <f>(E5-(E6*E8))/(F6*F8)</f>
        <v>0.38395931485548762</v>
      </c>
      <c r="E12" s="4" t="s">
        <v>27</v>
      </c>
      <c r="F12" s="4">
        <f>ACOS(C12)</f>
        <v>1.1767158441854502</v>
      </c>
      <c r="G12">
        <f>DEGREES(F12)</f>
        <v>67.420851558000081</v>
      </c>
      <c r="J12" s="53"/>
      <c r="K12" s="53"/>
      <c r="L12" s="53"/>
      <c r="M12" s="53"/>
      <c r="N12" s="53"/>
      <c r="O12" s="53"/>
    </row>
    <row r="13" spans="1:15" x14ac:dyDescent="0.25">
      <c r="J13" s="53"/>
      <c r="K13" s="53"/>
      <c r="L13" s="53"/>
      <c r="M13" s="53"/>
      <c r="N13" s="53"/>
      <c r="O13" s="53"/>
    </row>
    <row r="14" spans="1:15" ht="18.75" x14ac:dyDescent="0.3">
      <c r="B14" t="s">
        <v>26</v>
      </c>
      <c r="C14">
        <f>(E6-(E5*E8))/(F5*F8)</f>
        <v>-3.9727323456628251E-2</v>
      </c>
      <c r="E14" s="4" t="s">
        <v>28</v>
      </c>
      <c r="F14" s="4">
        <f>ACOS(C14)</f>
        <v>1.6105341076893827</v>
      </c>
      <c r="G14">
        <f>DEGREES(F14)</f>
        <v>92.276807132469656</v>
      </c>
    </row>
    <row r="15" spans="1:15" ht="15.75" thickBot="1" x14ac:dyDescent="0.3"/>
    <row r="16" spans="1:15" ht="15.75" thickBot="1" x14ac:dyDescent="0.3">
      <c r="C16" s="28" t="s">
        <v>5</v>
      </c>
    </row>
    <row r="17" spans="1:10" ht="18.75" x14ac:dyDescent="0.3">
      <c r="B17" s="24" t="s">
        <v>42</v>
      </c>
      <c r="C17" s="25">
        <f>G12</f>
        <v>67.420851558000081</v>
      </c>
    </row>
    <row r="18" spans="1:10" ht="19.5" thickBot="1" x14ac:dyDescent="0.35">
      <c r="B18" s="26" t="s">
        <v>43</v>
      </c>
      <c r="C18" s="27">
        <f>G14</f>
        <v>92.276807132469656</v>
      </c>
    </row>
    <row r="20" spans="1:10" s="1" customFormat="1" x14ac:dyDescent="0.25">
      <c r="A20" s="1" t="s">
        <v>44</v>
      </c>
    </row>
    <row r="21" spans="1:10" x14ac:dyDescent="0.25">
      <c r="D21" t="s">
        <v>20</v>
      </c>
      <c r="E21" t="s">
        <v>21</v>
      </c>
      <c r="G21" t="s">
        <v>15</v>
      </c>
    </row>
    <row r="22" spans="1:10" x14ac:dyDescent="0.25">
      <c r="B22" t="s">
        <v>45</v>
      </c>
      <c r="C22">
        <f>IF(F12&gt;'Entradas-Resultados'!C21,Cálculos!F12-'Entradas-Resultados'!C21,'Entradas-Resultados'!C21-Cálculos!F12)</f>
        <v>0.12951829298885253</v>
      </c>
      <c r="D22">
        <f>COS(C22)</f>
        <v>0.991624224345933</v>
      </c>
      <c r="E22">
        <f>SIN(C22)</f>
        <v>0.12915648528171841</v>
      </c>
      <c r="F22" t="s">
        <v>51</v>
      </c>
      <c r="G22">
        <f>ACOS(-(D23*D22)+(E22*E23*D24))</f>
        <v>2.8225271583910549</v>
      </c>
      <c r="J22" t="s">
        <v>77</v>
      </c>
    </row>
    <row r="23" spans="1:10" x14ac:dyDescent="0.25">
      <c r="B23" t="s">
        <v>46</v>
      </c>
      <c r="C23">
        <f>IF(F14&gt;'Entradas-Resultados'!I21,Cálculos!F14-'Entradas-Resultados'!I21,'Entradas-Resultados'!I21-Cálculos!F14)</f>
        <v>0.21427070609391885</v>
      </c>
      <c r="D23">
        <f>COS(C23)</f>
        <v>0.97713172736039655</v>
      </c>
      <c r="E23">
        <f>SIN(C23)</f>
        <v>0.21263486869675854</v>
      </c>
      <c r="F23" t="s">
        <v>52</v>
      </c>
      <c r="G23">
        <f>ACOS((D22+(D23*D25))/(E23*E25))</f>
        <v>0.29544129319878509</v>
      </c>
    </row>
    <row r="24" spans="1:10" x14ac:dyDescent="0.25">
      <c r="B24" t="s">
        <v>50</v>
      </c>
      <c r="C24">
        <f>F10</f>
        <v>0.78544304785883334</v>
      </c>
      <c r="D24">
        <f>COS(C24)</f>
        <v>0.70707504236726904</v>
      </c>
      <c r="E24">
        <f>SIN(C24)</f>
        <v>0.70713851858127819</v>
      </c>
      <c r="F24" t="s">
        <v>53</v>
      </c>
      <c r="G24">
        <f>ACOS((D23+D22*D25)/(E22*E25))</f>
        <v>0.4999143099492227</v>
      </c>
    </row>
    <row r="25" spans="1:10" ht="15.75" x14ac:dyDescent="0.25">
      <c r="B25" s="6" t="s">
        <v>55</v>
      </c>
      <c r="C25" s="6">
        <f>G22</f>
        <v>2.8225271583910549</v>
      </c>
      <c r="D25" s="6">
        <f>COS(C25)</f>
        <v>-0.94952896751761995</v>
      </c>
      <c r="E25" s="6">
        <f>SIN(C25)</f>
        <v>0.31367935833414767</v>
      </c>
    </row>
    <row r="26" spans="1:10" ht="15.75" thickBot="1" x14ac:dyDescent="0.3"/>
    <row r="27" spans="1:10" ht="15.75" thickBot="1" x14ac:dyDescent="0.3">
      <c r="C27" s="32" t="s">
        <v>5</v>
      </c>
      <c r="D27" s="33" t="s">
        <v>58</v>
      </c>
      <c r="J27" t="s">
        <v>54</v>
      </c>
    </row>
    <row r="28" spans="1:10" ht="18.75" x14ac:dyDescent="0.3">
      <c r="B28" s="24" t="s">
        <v>56</v>
      </c>
      <c r="C28" s="30">
        <f>DEGREES(G24)</f>
        <v>28.642980078285362</v>
      </c>
      <c r="D28" s="31">
        <f>C28*60</f>
        <v>1718.5788046971218</v>
      </c>
    </row>
    <row r="29" spans="1:10" ht="19.5" thickBot="1" x14ac:dyDescent="0.35">
      <c r="B29" s="26" t="s">
        <v>57</v>
      </c>
      <c r="C29" s="29">
        <f>DEGREES(G23)</f>
        <v>16.927539194177498</v>
      </c>
      <c r="D29" s="27">
        <f>C29*60</f>
        <v>1015.65235165065</v>
      </c>
    </row>
    <row r="32" spans="1:10" s="1" customFormat="1" ht="15.75" x14ac:dyDescent="0.25">
      <c r="A32" s="1" t="s">
        <v>89</v>
      </c>
    </row>
    <row r="33" spans="1:10" x14ac:dyDescent="0.25">
      <c r="D33" t="s">
        <v>83</v>
      </c>
      <c r="G33" t="s">
        <v>83</v>
      </c>
      <c r="H33" t="s">
        <v>81</v>
      </c>
    </row>
    <row r="34" spans="1:10" ht="18.75" x14ac:dyDescent="0.3">
      <c r="A34" t="s">
        <v>0</v>
      </c>
      <c r="B34" t="s">
        <v>61</v>
      </c>
      <c r="D34">
        <f>D6</f>
        <v>1.2502375208452712</v>
      </c>
      <c r="F34" s="4" t="s">
        <v>60</v>
      </c>
      <c r="G34" s="4">
        <f>ACOS(E6*COS(D35)+SIN(D35)*F6*COS(D36))</f>
        <v>1.0425696342421773</v>
      </c>
      <c r="H34" s="4">
        <f>DEGREES(G34)</f>
        <v>59.734839890574676</v>
      </c>
      <c r="I34" s="4"/>
      <c r="J34" t="s">
        <v>59</v>
      </c>
    </row>
    <row r="35" spans="1:10" ht="18.75" x14ac:dyDescent="0.3">
      <c r="B35" t="s">
        <v>68</v>
      </c>
      <c r="D35">
        <f>G24</f>
        <v>0.4999143099492227</v>
      </c>
      <c r="F35" s="4" t="s">
        <v>63</v>
      </c>
      <c r="G35" s="4">
        <f>ACOS((COS(D34)-(COS(D35)*COS(G34)))/(SIN(D35)*SIN(G34)))</f>
        <v>1.8831519979517737</v>
      </c>
      <c r="H35" s="4"/>
      <c r="I35" s="4"/>
    </row>
    <row r="36" spans="1:10" ht="18.75" x14ac:dyDescent="0.3">
      <c r="B36" t="s">
        <v>62</v>
      </c>
      <c r="D36">
        <f>'Entradas-Resultados'!C21</f>
        <v>1.0471975511965976</v>
      </c>
      <c r="F36" s="4" t="s">
        <v>64</v>
      </c>
      <c r="G36" s="4">
        <f>ACOS((COS(D35)-(COS(G34)*COS(D34)))/(SIN(D34)*SIN(G34)))</f>
        <v>0.50138406973424821</v>
      </c>
      <c r="H36" s="4">
        <f>DEGREES(G36)</f>
        <v>28.727191110865377</v>
      </c>
      <c r="I36" s="4"/>
    </row>
    <row r="38" spans="1:10" ht="18.75" x14ac:dyDescent="0.3">
      <c r="A38" t="s">
        <v>1</v>
      </c>
      <c r="B38" t="s">
        <v>67</v>
      </c>
      <c r="D38">
        <f>D5</f>
        <v>1.0695959432638582</v>
      </c>
      <c r="F38" s="4" t="s">
        <v>70</v>
      </c>
      <c r="G38" s="4">
        <f>ACOS(E5*COS(D39)+F5*SIN(D39)*COS(D40))</f>
        <v>1.042569634242176</v>
      </c>
      <c r="H38" s="4">
        <f>DEGREES(G38)</f>
        <v>59.734839890574598</v>
      </c>
      <c r="I38" s="4"/>
      <c r="J38" t="s">
        <v>73</v>
      </c>
    </row>
    <row r="39" spans="1:10" ht="18.75" x14ac:dyDescent="0.3">
      <c r="B39" t="s">
        <v>71</v>
      </c>
      <c r="D39">
        <f>G23</f>
        <v>0.29544129319878509</v>
      </c>
      <c r="F39" s="4" t="s">
        <v>74</v>
      </c>
      <c r="G39" s="4">
        <f>ACOS((COS(D38)-(COS(D39)*COS(G38)))/(SIN(D39)*SIN(G38)))</f>
        <v>1.5775061508367583</v>
      </c>
    </row>
    <row r="40" spans="1:10" ht="18.75" x14ac:dyDescent="0.3">
      <c r="B40" t="s">
        <v>69</v>
      </c>
      <c r="D40">
        <f>'Entradas-Resultados'!I21</f>
        <v>1.3962634015954638</v>
      </c>
      <c r="F40" s="4" t="s">
        <v>75</v>
      </c>
      <c r="G40" s="4">
        <f>ACOS((COS(D39)-(COS(D38)*COS(G38)))/(SIN(D38)*SIN(G38)))</f>
        <v>0.33841018868368855</v>
      </c>
      <c r="H40" s="4">
        <f>DEGREES(G40)</f>
        <v>19.389475555801205</v>
      </c>
      <c r="I40" s="4"/>
    </row>
    <row r="42" spans="1:10" ht="18.75" x14ac:dyDescent="0.3">
      <c r="D42" t="s">
        <v>84</v>
      </c>
      <c r="F42" s="4" t="s">
        <v>76</v>
      </c>
      <c r="G42">
        <f>DEGREES(G39+G35+G22)</f>
        <v>360.00000000000006</v>
      </c>
    </row>
    <row r="43" spans="1:10" x14ac:dyDescent="0.25">
      <c r="A43" s="54" t="s">
        <v>85</v>
      </c>
      <c r="B43" t="s">
        <v>65</v>
      </c>
      <c r="D43">
        <f>90-DEGREES(G34)</f>
        <v>30.265160109425324</v>
      </c>
    </row>
    <row r="44" spans="1:10" x14ac:dyDescent="0.25">
      <c r="A44" s="54"/>
      <c r="B44" t="s">
        <v>66</v>
      </c>
      <c r="D44">
        <f>IF('Entradas-Resultados'!E7="E",IF('Entradas-Resultados'!D21="E",'Entradas-Resultados'!D10+Cálculos!H36,'Entradas-Resultados'!D10-Cálculos!H36),IF('Entradas-Resultados'!D21="E",'Entradas-Resultados'!D10-Cálculos!H36,Cálculos!H36+'Entradas-Resultados'!D10))</f>
        <v>37.356142222467952</v>
      </c>
      <c r="E44">
        <f>IF(ABS(D44)&gt;180,(360-ABS(D44))*IF('Entradas-Resultados'!E7="W",-1,1),D44)</f>
        <v>37.356142222467952</v>
      </c>
      <c r="G44">
        <f>H40*IF('Entradas-Resultados'!D21="E",-1,1)</f>
        <v>-19.389475555801205</v>
      </c>
      <c r="H44">
        <f>G44+'Entradas-Resultados'!D10</f>
        <v>46.693857777532124</v>
      </c>
    </row>
    <row r="45" spans="1:10" x14ac:dyDescent="0.25">
      <c r="A45" s="35"/>
    </row>
    <row r="46" spans="1:10" x14ac:dyDescent="0.25">
      <c r="A46" s="54" t="s">
        <v>86</v>
      </c>
      <c r="B46" t="s">
        <v>65</v>
      </c>
      <c r="D46">
        <f>90-H38</f>
        <v>30.265160109425402</v>
      </c>
      <c r="G46">
        <f>H36*IF('Entradas-Resultados'!J21="E",-1,1)</f>
        <v>28.727191110865377</v>
      </c>
      <c r="H46">
        <f>G46+'Entradas-Resultados'!J10</f>
        <v>46.693857777532045</v>
      </c>
    </row>
    <row r="47" spans="1:10" x14ac:dyDescent="0.25">
      <c r="A47" s="54"/>
      <c r="B47" t="s">
        <v>66</v>
      </c>
      <c r="D47">
        <f>IF('Entradas-Resultados'!K7="E",IF('Entradas-Resultados'!J21="E",'Entradas-Resultados'!J10+Cálculos!H40,'Entradas-Resultados'!J10-Cálculos!H40),IF('Entradas-Resultados'!J21="E",'Entradas-Resultados'!J10-Cálculos!H40,'Entradas-Resultados'!J10+Cálculos!H40))</f>
        <v>37.356142222467867</v>
      </c>
      <c r="E47">
        <f>IF(ABS(D47)&gt;180,(360-D47)*IF('Entradas-Resultados'!K7="W",-1,1),D47)</f>
        <v>37.356142222467867</v>
      </c>
    </row>
  </sheetData>
  <mergeCells count="3">
    <mergeCell ref="J10:O13"/>
    <mergeCell ref="A43:A44"/>
    <mergeCell ref="A46:A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1EE45-010C-42CC-98C1-68E2F6ECEBA0}">
  <dimension ref="B3:K76"/>
  <sheetViews>
    <sheetView topLeftCell="A21" workbookViewId="0">
      <selection activeCell="G40" sqref="G22:G40"/>
    </sheetView>
  </sheetViews>
  <sheetFormatPr baseColWidth="10" defaultRowHeight="15" x14ac:dyDescent="0.25"/>
  <cols>
    <col min="4" max="5" width="11.7109375" bestFit="1" customWidth="1"/>
    <col min="7" max="7" width="14" customWidth="1"/>
    <col min="8" max="8" width="11.7109375" bestFit="1" customWidth="1"/>
    <col min="9" max="9" width="12.85546875" customWidth="1"/>
    <col min="10" max="10" width="11.7109375" bestFit="1" customWidth="1"/>
    <col min="11" max="11" width="12" customWidth="1"/>
  </cols>
  <sheetData>
    <row r="3" spans="2:11" x14ac:dyDescent="0.25">
      <c r="B3" t="s">
        <v>29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35</v>
      </c>
      <c r="I3" t="s">
        <v>36</v>
      </c>
      <c r="J3" t="s">
        <v>37</v>
      </c>
      <c r="K3" t="s">
        <v>38</v>
      </c>
    </row>
    <row r="4" spans="2:11" x14ac:dyDescent="0.25">
      <c r="B4">
        <v>360</v>
      </c>
      <c r="C4">
        <f>COS(RADIANS(Tabla3[[#This Row],[Ángulo]]))</f>
        <v>1</v>
      </c>
      <c r="D4">
        <f>SIN(RADIANS(Tabla3[[#This Row],[Ángulo]]))</f>
        <v>-2.45029690981724E-16</v>
      </c>
      <c r="E4">
        <f>TAN(RADIANS(Tabla3[[#This Row],[Ángulo]]))</f>
        <v>-2.45029690981724E-16</v>
      </c>
      <c r="F4" s="5">
        <f>ACOS(Tabla3[[#This Row],[COS]])</f>
        <v>0</v>
      </c>
      <c r="G4" s="5">
        <f>DEGREES(Tabla3[[#This Row],[ACOS]])</f>
        <v>0</v>
      </c>
      <c r="H4" s="5">
        <f>ASIN(Tabla3[[#This Row],[SEN]])</f>
        <v>-2.45029690981724E-16</v>
      </c>
      <c r="I4" s="5">
        <f>DEGREES(Tabla3[[#This Row],[ASEN]])</f>
        <v>-1.4039167148647554E-14</v>
      </c>
      <c r="J4" s="5">
        <f>ATAN(Tabla3[[#This Row],[TG]])</f>
        <v>-2.45029690981724E-16</v>
      </c>
      <c r="K4" s="5">
        <f>DEGREES(Tabla3[[#This Row],[ATAN]])</f>
        <v>-1.4039167148647554E-14</v>
      </c>
    </row>
    <row r="5" spans="2:11" x14ac:dyDescent="0.25">
      <c r="B5">
        <f>B4-10</f>
        <v>350</v>
      </c>
      <c r="C5">
        <f>COS(RADIANS(Tabla3[[#This Row],[Ángulo]]))</f>
        <v>0.98480775301220802</v>
      </c>
      <c r="D5">
        <f>SIN(RADIANS(Tabla3[[#This Row],[Ángulo]]))</f>
        <v>-0.17364817766693039</v>
      </c>
      <c r="E5">
        <f>TAN(RADIANS(Tabla3[[#This Row],[Ángulo]]))</f>
        <v>-0.176326980708465</v>
      </c>
      <c r="F5" s="5">
        <f>ACOS(Tabla3[[#This Row],[COS]])</f>
        <v>0.1745329251994332</v>
      </c>
      <c r="G5" s="5">
        <f>DEGREES(Tabla3[[#This Row],[ACOS]])</f>
        <v>10.000000000000014</v>
      </c>
      <c r="H5" s="5">
        <f>ASIN(Tabla3[[#This Row],[SEN]])</f>
        <v>-0.174532925199433</v>
      </c>
      <c r="I5" s="5">
        <f>DEGREES(Tabla3[[#This Row],[ASEN]])</f>
        <v>-10.000000000000004</v>
      </c>
      <c r="J5" s="5">
        <f>ATAN(Tabla3[[#This Row],[TG]])</f>
        <v>-0.17453292519943298</v>
      </c>
      <c r="K5" s="5">
        <f>DEGREES(Tabla3[[#This Row],[ATAN]])</f>
        <v>-10.000000000000002</v>
      </c>
    </row>
    <row r="6" spans="2:11" x14ac:dyDescent="0.25">
      <c r="B6">
        <f t="shared" ref="B6:B69" si="0">B5-10</f>
        <v>340</v>
      </c>
      <c r="C6">
        <f>COS(RADIANS(Tabla3[[#This Row],[Ángulo]]))</f>
        <v>0.93969262078590843</v>
      </c>
      <c r="D6">
        <f>SIN(RADIANS(Tabla3[[#This Row],[Ángulo]]))</f>
        <v>-0.3420201433256686</v>
      </c>
      <c r="E6">
        <f>TAN(RADIANS(Tabla3[[#This Row],[Ángulo]]))</f>
        <v>-0.36397023426620218</v>
      </c>
      <c r="F6" s="5">
        <f>ACOS(Tabla3[[#This Row],[COS]])</f>
        <v>0.34906585039886573</v>
      </c>
      <c r="G6" s="5">
        <f>DEGREES(Tabla3[[#This Row],[ACOS]])</f>
        <v>19.999999999999989</v>
      </c>
      <c r="H6" s="5">
        <f>ASIN(Tabla3[[#This Row],[SEN]])</f>
        <v>-0.34906585039886578</v>
      </c>
      <c r="I6" s="5">
        <f>DEGREES(Tabla3[[#This Row],[ASEN]])</f>
        <v>-19.999999999999993</v>
      </c>
      <c r="J6" s="5">
        <f>ATAN(Tabla3[[#This Row],[TG]])</f>
        <v>-0.34906585039886573</v>
      </c>
      <c r="K6" s="5">
        <f>DEGREES(Tabla3[[#This Row],[ATAN]])</f>
        <v>-19.999999999999989</v>
      </c>
    </row>
    <row r="7" spans="2:11" x14ac:dyDescent="0.25">
      <c r="B7">
        <f t="shared" si="0"/>
        <v>330</v>
      </c>
      <c r="C7">
        <f>COS(RADIANS(Tabla3[[#This Row],[Ángulo]]))</f>
        <v>0.86602540378443837</v>
      </c>
      <c r="D7">
        <f>SIN(RADIANS(Tabla3[[#This Row],[Ángulo]]))</f>
        <v>-0.50000000000000044</v>
      </c>
      <c r="E7">
        <f>TAN(RADIANS(Tabla3[[#This Row],[Ángulo]]))</f>
        <v>-0.57735026918962651</v>
      </c>
      <c r="F7" s="5">
        <f>ACOS(Tabla3[[#This Row],[COS]])</f>
        <v>0.52359877559829937</v>
      </c>
      <c r="G7" s="5">
        <f>DEGREES(Tabla3[[#This Row],[ACOS]])</f>
        <v>30.000000000000028</v>
      </c>
      <c r="H7" s="5">
        <f>ASIN(Tabla3[[#This Row],[SEN]])</f>
        <v>-0.52359877559829948</v>
      </c>
      <c r="I7" s="5">
        <f>DEGREES(Tabla3[[#This Row],[ASEN]])</f>
        <v>-30.000000000000036</v>
      </c>
      <c r="J7" s="5">
        <f>ATAN(Tabla3[[#This Row],[TG]])</f>
        <v>-0.52359877559829948</v>
      </c>
      <c r="K7" s="5">
        <f>DEGREES(Tabla3[[#This Row],[ATAN]])</f>
        <v>-30.000000000000036</v>
      </c>
    </row>
    <row r="8" spans="2:11" x14ac:dyDescent="0.25">
      <c r="B8">
        <f t="shared" si="0"/>
        <v>320</v>
      </c>
      <c r="C8">
        <f>COS(RADIANS(Tabla3[[#This Row],[Ángulo]]))</f>
        <v>0.76604444311897779</v>
      </c>
      <c r="D8">
        <f>SIN(RADIANS(Tabla3[[#This Row],[Ángulo]]))</f>
        <v>-0.64278760968653958</v>
      </c>
      <c r="E8">
        <f>TAN(RADIANS(Tabla3[[#This Row],[Ángulo]]))</f>
        <v>-0.83909963117728059</v>
      </c>
      <c r="F8" s="5">
        <f>ACOS(Tabla3[[#This Row],[COS]])</f>
        <v>0.69813170079773224</v>
      </c>
      <c r="G8" s="5">
        <f>DEGREES(Tabla3[[#This Row],[ACOS]])</f>
        <v>40.000000000000021</v>
      </c>
      <c r="H8" s="5">
        <f>ASIN(Tabla3[[#This Row],[SEN]])</f>
        <v>-0.69813170079773224</v>
      </c>
      <c r="I8" s="5">
        <f>DEGREES(Tabla3[[#This Row],[ASEN]])</f>
        <v>-40.000000000000021</v>
      </c>
      <c r="J8" s="5">
        <f>ATAN(Tabla3[[#This Row],[TG]])</f>
        <v>-0.69813170079773212</v>
      </c>
      <c r="K8" s="5">
        <f>DEGREES(Tabla3[[#This Row],[ATAN]])</f>
        <v>-40.000000000000021</v>
      </c>
    </row>
    <row r="9" spans="2:11" x14ac:dyDescent="0.25">
      <c r="B9">
        <f t="shared" si="0"/>
        <v>310</v>
      </c>
      <c r="C9">
        <f>COS(RADIANS(Tabla3[[#This Row],[Ángulo]]))</f>
        <v>0.64278760968653925</v>
      </c>
      <c r="D9">
        <f>SIN(RADIANS(Tabla3[[#This Row],[Ángulo]]))</f>
        <v>-0.76604444311897812</v>
      </c>
      <c r="E9">
        <f>TAN(RADIANS(Tabla3[[#This Row],[Ángulo]]))</f>
        <v>-1.1917535925942102</v>
      </c>
      <c r="F9" s="5">
        <f>ACOS(Tabla3[[#This Row],[COS]])</f>
        <v>0.87266462599716488</v>
      </c>
      <c r="G9" s="5">
        <f>DEGREES(Tabla3[[#This Row],[ACOS]])</f>
        <v>50.000000000000007</v>
      </c>
      <c r="H9" s="5">
        <f>ASIN(Tabla3[[#This Row],[SEN]])</f>
        <v>-0.87266462599716488</v>
      </c>
      <c r="I9" s="5">
        <f>DEGREES(Tabla3[[#This Row],[ASEN]])</f>
        <v>-50.000000000000007</v>
      </c>
      <c r="J9" s="5">
        <f>ATAN(Tabla3[[#This Row],[TG]])</f>
        <v>-0.87266462599716488</v>
      </c>
      <c r="K9" s="5">
        <f>DEGREES(Tabla3[[#This Row],[ATAN]])</f>
        <v>-50.000000000000007</v>
      </c>
    </row>
    <row r="10" spans="2:11" x14ac:dyDescent="0.25">
      <c r="B10">
        <f t="shared" si="0"/>
        <v>300</v>
      </c>
      <c r="C10">
        <f>COS(RADIANS(Tabla3[[#This Row],[Ángulo]]))</f>
        <v>0.50000000000000011</v>
      </c>
      <c r="D10">
        <f>SIN(RADIANS(Tabla3[[#This Row],[Ángulo]]))</f>
        <v>-0.8660254037844386</v>
      </c>
      <c r="E10">
        <f>TAN(RADIANS(Tabla3[[#This Row],[Ángulo]]))</f>
        <v>-1.732050807568877</v>
      </c>
      <c r="F10" s="5">
        <f>ACOS(Tabla3[[#This Row],[COS]])</f>
        <v>1.0471975511965974</v>
      </c>
      <c r="G10" s="5">
        <f>DEGREES(Tabla3[[#This Row],[ACOS]])</f>
        <v>59.999999999999986</v>
      </c>
      <c r="H10" s="5">
        <f>ASIN(Tabla3[[#This Row],[SEN]])</f>
        <v>-1.0471975511965976</v>
      </c>
      <c r="I10" s="5">
        <f>DEGREES(Tabla3[[#This Row],[ASEN]])</f>
        <v>-59.999999999999993</v>
      </c>
      <c r="J10" s="5">
        <f>ATAN(Tabla3[[#This Row],[TG]])</f>
        <v>-1.0471975511965976</v>
      </c>
      <c r="K10" s="5">
        <f>DEGREES(Tabla3[[#This Row],[ATAN]])</f>
        <v>-59.999999999999993</v>
      </c>
    </row>
    <row r="11" spans="2:11" x14ac:dyDescent="0.25">
      <c r="B11">
        <f t="shared" si="0"/>
        <v>290</v>
      </c>
      <c r="C11">
        <f>COS(RADIANS(Tabla3[[#This Row],[Ángulo]]))</f>
        <v>0.34202014332566899</v>
      </c>
      <c r="D11">
        <f>SIN(RADIANS(Tabla3[[#This Row],[Ángulo]]))</f>
        <v>-0.93969262078590832</v>
      </c>
      <c r="E11">
        <f>TAN(RADIANS(Tabla3[[#This Row],[Ángulo]]))</f>
        <v>-2.7474774194546199</v>
      </c>
      <c r="F11" s="5">
        <f>ACOS(Tabla3[[#This Row],[COS]])</f>
        <v>1.2217304763960304</v>
      </c>
      <c r="G11" s="5">
        <f>DEGREES(Tabla3[[#This Row],[ACOS]])</f>
        <v>69.999999999999986</v>
      </c>
      <c r="H11" s="5">
        <f>ASIN(Tabla3[[#This Row],[SEN]])</f>
        <v>-1.2217304763960308</v>
      </c>
      <c r="I11" s="5">
        <f>DEGREES(Tabla3[[#This Row],[ASEN]])</f>
        <v>-70.000000000000014</v>
      </c>
      <c r="J11" s="5">
        <f>ATAN(Tabla3[[#This Row],[TG]])</f>
        <v>-1.2217304763960304</v>
      </c>
      <c r="K11" s="5">
        <f>DEGREES(Tabla3[[#This Row],[ATAN]])</f>
        <v>-69.999999999999986</v>
      </c>
    </row>
    <row r="12" spans="2:11" x14ac:dyDescent="0.25">
      <c r="B12">
        <f t="shared" si="0"/>
        <v>280</v>
      </c>
      <c r="C12">
        <f>COS(RADIANS(Tabla3[[#This Row],[Ángulo]]))</f>
        <v>0.17364817766692997</v>
      </c>
      <c r="D12">
        <f>SIN(RADIANS(Tabla3[[#This Row],[Ángulo]]))</f>
        <v>-0.98480775301220813</v>
      </c>
      <c r="E12">
        <f>TAN(RADIANS(Tabla3[[#This Row],[Ángulo]]))</f>
        <v>-5.6712818196177226</v>
      </c>
      <c r="F12" s="5">
        <f>ACOS(Tabla3[[#This Row],[COS]])</f>
        <v>1.396263401595464</v>
      </c>
      <c r="G12" s="5">
        <f>DEGREES(Tabla3[[#This Row],[ACOS]])</f>
        <v>80.000000000000028</v>
      </c>
      <c r="H12" s="5">
        <f>ASIN(Tabla3[[#This Row],[SEN]])</f>
        <v>-1.396263401595464</v>
      </c>
      <c r="I12" s="5">
        <f>DEGREES(Tabla3[[#This Row],[ASEN]])</f>
        <v>-80.000000000000028</v>
      </c>
      <c r="J12" s="5">
        <f>ATAN(Tabla3[[#This Row],[TG]])</f>
        <v>-1.396263401595464</v>
      </c>
      <c r="K12" s="5">
        <f>DEGREES(Tabla3[[#This Row],[ATAN]])</f>
        <v>-80.000000000000028</v>
      </c>
    </row>
    <row r="13" spans="2:11" x14ac:dyDescent="0.25">
      <c r="B13">
        <f t="shared" si="0"/>
        <v>270</v>
      </c>
      <c r="C13">
        <f>COS(RADIANS(Tabla3[[#This Row],[Ángulo]]))</f>
        <v>-1.83772268236293E-16</v>
      </c>
      <c r="D13">
        <f>SIN(RADIANS(Tabla3[[#This Row],[Ángulo]]))</f>
        <v>-1</v>
      </c>
      <c r="E13">
        <f>TAN(RADIANS(Tabla3[[#This Row],[Ángulo]]))</f>
        <v>5441517425873024</v>
      </c>
      <c r="F13" s="5">
        <f>ACOS(Tabla3[[#This Row],[COS]])</f>
        <v>1.5707963267948968</v>
      </c>
      <c r="G13" s="5">
        <f>DEGREES(Tabla3[[#This Row],[ACOS]])</f>
        <v>90.000000000000014</v>
      </c>
      <c r="H13" s="5">
        <f>ASIN(Tabla3[[#This Row],[SEN]])</f>
        <v>-1.5707963267948966</v>
      </c>
      <c r="I13" s="5">
        <f>DEGREES(Tabla3[[#This Row],[ASEN]])</f>
        <v>-90</v>
      </c>
      <c r="J13" s="5">
        <f>ATAN(Tabla3[[#This Row],[TG]])</f>
        <v>1.5707963267948963</v>
      </c>
      <c r="K13" s="5">
        <f>DEGREES(Tabla3[[#This Row],[ATAN]])</f>
        <v>89.999999999999986</v>
      </c>
    </row>
    <row r="14" spans="2:11" x14ac:dyDescent="0.25">
      <c r="B14">
        <f>B13-10</f>
        <v>260</v>
      </c>
      <c r="C14">
        <f>COS(RADIANS(Tabla3[[#This Row],[Ángulo]]))</f>
        <v>-0.17364817766693033</v>
      </c>
      <c r="D14">
        <f>SIN(RADIANS(Tabla3[[#This Row],[Ángulo]]))</f>
        <v>-0.98480775301220802</v>
      </c>
      <c r="E14">
        <f>TAN(RADIANS(Tabla3[[#This Row],[Ángulo]]))</f>
        <v>5.6712818196177102</v>
      </c>
      <c r="F14" s="5">
        <f>ACOS(Tabla3[[#This Row],[COS]])</f>
        <v>1.7453292519943295</v>
      </c>
      <c r="G14" s="5">
        <f>DEGREES(Tabla3[[#This Row],[ACOS]])</f>
        <v>100</v>
      </c>
      <c r="H14" s="5">
        <f>ASIN(Tabla3[[#This Row],[SEN]])</f>
        <v>-1.396263401595464</v>
      </c>
      <c r="I14" s="5">
        <f>DEGREES(Tabla3[[#This Row],[ASEN]])</f>
        <v>-80.000000000000028</v>
      </c>
      <c r="J14" s="5">
        <f>ATAN(Tabla3[[#This Row],[TG]])</f>
        <v>1.3962634015954636</v>
      </c>
      <c r="K14" s="5">
        <f>DEGREES(Tabla3[[#This Row],[ATAN]])</f>
        <v>80</v>
      </c>
    </row>
    <row r="15" spans="2:11" x14ac:dyDescent="0.25">
      <c r="B15">
        <f t="shared" si="0"/>
        <v>250</v>
      </c>
      <c r="C15">
        <f>COS(RADIANS(Tabla3[[#This Row],[Ángulo]]))</f>
        <v>-0.34202014332566855</v>
      </c>
      <c r="D15">
        <f>SIN(RADIANS(Tabla3[[#This Row],[Ángulo]]))</f>
        <v>-0.93969262078590843</v>
      </c>
      <c r="E15">
        <f>TAN(RADIANS(Tabla3[[#This Row],[Ángulo]]))</f>
        <v>2.7474774194546243</v>
      </c>
      <c r="F15" s="5">
        <f>ACOS(Tabla3[[#This Row],[COS]])</f>
        <v>1.9198621771937623</v>
      </c>
      <c r="G15" s="5">
        <f>DEGREES(Tabla3[[#This Row],[ACOS]])</f>
        <v>109.99999999999999</v>
      </c>
      <c r="H15" s="5">
        <f>ASIN(Tabla3[[#This Row],[SEN]])</f>
        <v>-1.2217304763960308</v>
      </c>
      <c r="I15" s="5">
        <f>DEGREES(Tabla3[[#This Row],[ASEN]])</f>
        <v>-70.000000000000014</v>
      </c>
      <c r="J15" s="5">
        <f>ATAN(Tabla3[[#This Row],[TG]])</f>
        <v>1.2217304763960311</v>
      </c>
      <c r="K15" s="5">
        <f>DEGREES(Tabla3[[#This Row],[ATAN]])</f>
        <v>70.000000000000028</v>
      </c>
    </row>
    <row r="16" spans="2:11" x14ac:dyDescent="0.25">
      <c r="B16">
        <f t="shared" si="0"/>
        <v>240</v>
      </c>
      <c r="C16">
        <f>COS(RADIANS(Tabla3[[#This Row],[Ángulo]]))</f>
        <v>-0.50000000000000044</v>
      </c>
      <c r="D16">
        <f>SIN(RADIANS(Tabla3[[#This Row],[Ángulo]]))</f>
        <v>-0.86602540378443837</v>
      </c>
      <c r="E16">
        <f>TAN(RADIANS(Tabla3[[#This Row],[Ángulo]]))</f>
        <v>1.7320508075688754</v>
      </c>
      <c r="F16" s="5">
        <f>ACOS(Tabla3[[#This Row],[COS]])</f>
        <v>2.0943951023931962</v>
      </c>
      <c r="G16" s="5">
        <f>DEGREES(Tabla3[[#This Row],[ACOS]])</f>
        <v>120.00000000000004</v>
      </c>
      <c r="H16" s="5">
        <f>ASIN(Tabla3[[#This Row],[SEN]])</f>
        <v>-1.0471975511965972</v>
      </c>
      <c r="I16" s="5">
        <f>DEGREES(Tabla3[[#This Row],[ASEN]])</f>
        <v>-59.999999999999972</v>
      </c>
      <c r="J16" s="5">
        <f>ATAN(Tabla3[[#This Row],[TG]])</f>
        <v>1.0471975511965972</v>
      </c>
      <c r="K16" s="5">
        <f>DEGREES(Tabla3[[#This Row],[ATAN]])</f>
        <v>59.999999999999972</v>
      </c>
    </row>
    <row r="17" spans="2:11" x14ac:dyDescent="0.25">
      <c r="B17">
        <f t="shared" si="0"/>
        <v>230</v>
      </c>
      <c r="C17">
        <f>COS(RADIANS(Tabla3[[#This Row],[Ángulo]]))</f>
        <v>-0.64278760968653947</v>
      </c>
      <c r="D17">
        <f>SIN(RADIANS(Tabla3[[#This Row],[Ángulo]]))</f>
        <v>-0.7660444431189779</v>
      </c>
      <c r="E17">
        <f>TAN(RADIANS(Tabla3[[#This Row],[Ángulo]]))</f>
        <v>1.1917535925942093</v>
      </c>
      <c r="F17" s="5">
        <f>ACOS(Tabla3[[#This Row],[COS]])</f>
        <v>2.2689280275926285</v>
      </c>
      <c r="G17" s="5">
        <f>DEGREES(Tabla3[[#This Row],[ACOS]])</f>
        <v>130</v>
      </c>
      <c r="H17" s="5">
        <f>ASIN(Tabla3[[#This Row],[SEN]])</f>
        <v>-0.87266462599716466</v>
      </c>
      <c r="I17" s="5">
        <f>DEGREES(Tabla3[[#This Row],[ASEN]])</f>
        <v>-49.999999999999993</v>
      </c>
      <c r="J17" s="5">
        <f>ATAN(Tabla3[[#This Row],[TG]])</f>
        <v>0.87266462599716454</v>
      </c>
      <c r="K17" s="5">
        <f>DEGREES(Tabla3[[#This Row],[ATAN]])</f>
        <v>49.999999999999986</v>
      </c>
    </row>
    <row r="18" spans="2:11" x14ac:dyDescent="0.25">
      <c r="B18">
        <f t="shared" si="0"/>
        <v>220</v>
      </c>
      <c r="C18">
        <f>COS(RADIANS(Tabla3[[#This Row],[Ángulo]]))</f>
        <v>-0.76604444311897801</v>
      </c>
      <c r="D18">
        <f>SIN(RADIANS(Tabla3[[#This Row],[Ángulo]]))</f>
        <v>-0.64278760968653925</v>
      </c>
      <c r="E18">
        <f>TAN(RADIANS(Tabla3[[#This Row],[Ángulo]]))</f>
        <v>0.83909963117727993</v>
      </c>
      <c r="F18" s="5">
        <f>ACOS(Tabla3[[#This Row],[COS]])</f>
        <v>2.4434609527920612</v>
      </c>
      <c r="G18" s="5">
        <f>DEGREES(Tabla3[[#This Row],[ACOS]])</f>
        <v>140</v>
      </c>
      <c r="H18" s="5">
        <f>ASIN(Tabla3[[#This Row],[SEN]])</f>
        <v>-0.69813170079773168</v>
      </c>
      <c r="I18" s="5">
        <f>DEGREES(Tabla3[[#This Row],[ASEN]])</f>
        <v>-39.999999999999993</v>
      </c>
      <c r="J18" s="5">
        <f>ATAN(Tabla3[[#This Row],[TG]])</f>
        <v>0.69813170079773179</v>
      </c>
      <c r="K18" s="5">
        <f>DEGREES(Tabla3[[#This Row],[ATAN]])</f>
        <v>40</v>
      </c>
    </row>
    <row r="19" spans="2:11" x14ac:dyDescent="0.25">
      <c r="B19">
        <f t="shared" si="0"/>
        <v>210</v>
      </c>
      <c r="C19">
        <f>COS(RADIANS(Tabla3[[#This Row],[Ángulo]]))</f>
        <v>-0.8660254037844386</v>
      </c>
      <c r="D19">
        <f>SIN(RADIANS(Tabla3[[#This Row],[Ángulo]]))</f>
        <v>-0.50000000000000011</v>
      </c>
      <c r="E19">
        <f>TAN(RADIANS(Tabla3[[#This Row],[Ángulo]]))</f>
        <v>0.57735026918962595</v>
      </c>
      <c r="F19" s="5">
        <f>ACOS(Tabla3[[#This Row],[COS]])</f>
        <v>2.617993877991494</v>
      </c>
      <c r="G19" s="5">
        <f>DEGREES(Tabla3[[#This Row],[ACOS]])</f>
        <v>149.99999999999997</v>
      </c>
      <c r="H19" s="5">
        <f>ASIN(Tabla3[[#This Row],[SEN]])</f>
        <v>-0.52359877559829904</v>
      </c>
      <c r="I19" s="5">
        <f>DEGREES(Tabla3[[#This Row],[ASEN]])</f>
        <v>-30.000000000000011</v>
      </c>
      <c r="J19" s="5">
        <f>ATAN(Tabla3[[#This Row],[TG]])</f>
        <v>0.52359877559829904</v>
      </c>
      <c r="K19" s="5">
        <f>DEGREES(Tabla3[[#This Row],[ATAN]])</f>
        <v>30.000000000000011</v>
      </c>
    </row>
    <row r="20" spans="2:11" x14ac:dyDescent="0.25">
      <c r="B20">
        <f>B19-10</f>
        <v>200</v>
      </c>
      <c r="C20">
        <f>COS(RADIANS(Tabla3[[#This Row],[Ángulo]]))</f>
        <v>-0.93969262078590843</v>
      </c>
      <c r="D20">
        <f>SIN(RADIANS(Tabla3[[#This Row],[Ángulo]]))</f>
        <v>-0.34202014332566866</v>
      </c>
      <c r="E20">
        <f>TAN(RADIANS(Tabla3[[#This Row],[Ángulo]]))</f>
        <v>0.36397023426620229</v>
      </c>
      <c r="F20" s="5">
        <f>ACOS(Tabla3[[#This Row],[COS]])</f>
        <v>2.7925268031909276</v>
      </c>
      <c r="G20" s="5">
        <f>DEGREES(Tabla3[[#This Row],[ACOS]])</f>
        <v>160.00000000000003</v>
      </c>
      <c r="H20" s="5">
        <f>ASIN(Tabla3[[#This Row],[SEN]])</f>
        <v>-0.34906585039886584</v>
      </c>
      <c r="I20" s="5">
        <f>DEGREES(Tabla3[[#This Row],[ASEN]])</f>
        <v>-19.999999999999996</v>
      </c>
      <c r="J20" s="5">
        <f>ATAN(Tabla3[[#This Row],[TG]])</f>
        <v>0.34906585039886584</v>
      </c>
      <c r="K20" s="5">
        <f>DEGREES(Tabla3[[#This Row],[ATAN]])</f>
        <v>19.999999999999996</v>
      </c>
    </row>
    <row r="21" spans="2:11" x14ac:dyDescent="0.25">
      <c r="B21">
        <f t="shared" si="0"/>
        <v>190</v>
      </c>
      <c r="C21">
        <f>COS(RADIANS(Tabla3[[#This Row],[Ángulo]]))</f>
        <v>-0.98480775301220802</v>
      </c>
      <c r="D21">
        <f>SIN(RADIANS(Tabla3[[#This Row],[Ángulo]]))</f>
        <v>-0.17364817766693047</v>
      </c>
      <c r="E21">
        <f>TAN(RADIANS(Tabla3[[#This Row],[Ángulo]]))</f>
        <v>0.17632698070846509</v>
      </c>
      <c r="F21" s="5">
        <f>ACOS(Tabla3[[#This Row],[COS]])</f>
        <v>2.9670597283903604</v>
      </c>
      <c r="G21" s="5">
        <f>DEGREES(Tabla3[[#This Row],[ACOS]])</f>
        <v>170</v>
      </c>
      <c r="H21" s="5">
        <f>ASIN(Tabla3[[#This Row],[SEN]])</f>
        <v>-0.17453292519943309</v>
      </c>
      <c r="I21" s="5">
        <f>DEGREES(Tabla3[[#This Row],[ASEN]])</f>
        <v>-10.000000000000007</v>
      </c>
      <c r="J21" s="5">
        <f>ATAN(Tabla3[[#This Row],[TG]])</f>
        <v>0.17453292519943306</v>
      </c>
      <c r="K21" s="5">
        <f>DEGREES(Tabla3[[#This Row],[ATAN]])</f>
        <v>10.000000000000005</v>
      </c>
    </row>
    <row r="22" spans="2:11" x14ac:dyDescent="0.25">
      <c r="B22" s="42">
        <f t="shared" si="0"/>
        <v>180</v>
      </c>
      <c r="C22" s="41">
        <f>COS(RADIANS(Tabla3[[#This Row],[Ángulo]]))</f>
        <v>-1</v>
      </c>
      <c r="D22">
        <f>SIN(RADIANS(Tabla3[[#This Row],[Ángulo]]))</f>
        <v>1.22514845490862E-16</v>
      </c>
      <c r="E22">
        <f>TAN(RADIANS(Tabla3[[#This Row],[Ángulo]]))</f>
        <v>-1.22514845490862E-16</v>
      </c>
      <c r="F22" s="44">
        <f>ACOS(Tabla3[[#This Row],[COS]])</f>
        <v>3.1415926535897931</v>
      </c>
      <c r="G22" s="43">
        <f>DEGREES(Tabla3[[#This Row],[ACOS]])</f>
        <v>180</v>
      </c>
      <c r="H22" s="5">
        <f>ASIN(Tabla3[[#This Row],[SEN]])</f>
        <v>1.22514845490862E-16</v>
      </c>
      <c r="I22" s="5">
        <f>DEGREES(Tabla3[[#This Row],[ASEN]])</f>
        <v>7.0195835743237771E-15</v>
      </c>
      <c r="J22" s="5">
        <f>ATAN(Tabla3[[#This Row],[TG]])</f>
        <v>-1.22514845490862E-16</v>
      </c>
      <c r="K22" s="5">
        <f>DEGREES(Tabla3[[#This Row],[ATAN]])</f>
        <v>-7.0195835743237771E-15</v>
      </c>
    </row>
    <row r="23" spans="2:11" x14ac:dyDescent="0.25">
      <c r="B23" s="42">
        <f t="shared" si="0"/>
        <v>170</v>
      </c>
      <c r="C23" s="41">
        <f>COS(RADIANS(Tabla3[[#This Row],[Ángulo]]))</f>
        <v>-0.98480775301220802</v>
      </c>
      <c r="D23">
        <f>SIN(RADIANS(Tabla3[[#This Row],[Ángulo]]))</f>
        <v>0.17364817766693028</v>
      </c>
      <c r="E23">
        <f>TAN(RADIANS(Tabla3[[#This Row],[Ángulo]]))</f>
        <v>-0.17632698070846489</v>
      </c>
      <c r="F23" s="44">
        <f>ACOS(Tabla3[[#This Row],[COS]])</f>
        <v>2.9670597283903604</v>
      </c>
      <c r="G23" s="43">
        <f>DEGREES(Tabla3[[#This Row],[ACOS]])</f>
        <v>170</v>
      </c>
      <c r="H23" s="5">
        <f>ASIN(Tabla3[[#This Row],[SEN]])</f>
        <v>0.17453292519943289</v>
      </c>
      <c r="I23" s="5">
        <f>DEGREES(Tabla3[[#This Row],[ASEN]])</f>
        <v>9.9999999999999964</v>
      </c>
      <c r="J23" s="5">
        <f>ATAN(Tabla3[[#This Row],[TG]])</f>
        <v>-0.17453292519943289</v>
      </c>
      <c r="K23" s="5">
        <f>DEGREES(Tabla3[[#This Row],[ATAN]])</f>
        <v>-9.9999999999999964</v>
      </c>
    </row>
    <row r="24" spans="2:11" x14ac:dyDescent="0.25">
      <c r="B24" s="42">
        <f t="shared" si="0"/>
        <v>160</v>
      </c>
      <c r="C24" s="41">
        <f>COS(RADIANS(Tabla3[[#This Row],[Ángulo]]))</f>
        <v>-0.93969262078590832</v>
      </c>
      <c r="D24">
        <f>SIN(RADIANS(Tabla3[[#This Row],[Ángulo]]))</f>
        <v>0.34202014332566888</v>
      </c>
      <c r="E24">
        <f>TAN(RADIANS(Tabla3[[#This Row],[Ángulo]]))</f>
        <v>-0.36397023426620256</v>
      </c>
      <c r="F24" s="44">
        <f>ACOS(Tabla3[[#This Row],[COS]])</f>
        <v>2.7925268031909276</v>
      </c>
      <c r="G24" s="43">
        <f>DEGREES(Tabla3[[#This Row],[ACOS]])</f>
        <v>160.00000000000003</v>
      </c>
      <c r="H24" s="5">
        <f>ASIN(Tabla3[[#This Row],[SEN]])</f>
        <v>0.34906585039886612</v>
      </c>
      <c r="I24" s="5">
        <f>DEGREES(Tabla3[[#This Row],[ASEN]])</f>
        <v>20.000000000000011</v>
      </c>
      <c r="J24" s="5">
        <f>ATAN(Tabla3[[#This Row],[TG]])</f>
        <v>-0.34906585039886612</v>
      </c>
      <c r="K24" s="5">
        <f>DEGREES(Tabla3[[#This Row],[ATAN]])</f>
        <v>-20.000000000000011</v>
      </c>
    </row>
    <row r="25" spans="2:11" x14ac:dyDescent="0.25">
      <c r="B25" s="42">
        <f t="shared" si="0"/>
        <v>150</v>
      </c>
      <c r="C25" s="41">
        <f>COS(RADIANS(Tabla3[[#This Row],[Ángulo]]))</f>
        <v>-0.86602540378443871</v>
      </c>
      <c r="D25">
        <f>SIN(RADIANS(Tabla3[[#This Row],[Ángulo]]))</f>
        <v>0.49999999999999994</v>
      </c>
      <c r="E25">
        <f>TAN(RADIANS(Tabla3[[#This Row],[Ángulo]]))</f>
        <v>-0.57735026918962573</v>
      </c>
      <c r="F25" s="44">
        <f>ACOS(Tabla3[[#This Row],[COS]])</f>
        <v>2.6179938779914949</v>
      </c>
      <c r="G25" s="43">
        <f>DEGREES(Tabla3[[#This Row],[ACOS]])</f>
        <v>150.00000000000003</v>
      </c>
      <c r="H25" s="5">
        <f>ASIN(Tabla3[[#This Row],[SEN]])</f>
        <v>0.52359877559829882</v>
      </c>
      <c r="I25" s="5">
        <f>DEGREES(Tabla3[[#This Row],[ASEN]])</f>
        <v>29.999999999999996</v>
      </c>
      <c r="J25" s="5">
        <f>ATAN(Tabla3[[#This Row],[TG]])</f>
        <v>-0.52359877559829882</v>
      </c>
      <c r="K25" s="5">
        <f>DEGREES(Tabla3[[#This Row],[ATAN]])</f>
        <v>-29.999999999999996</v>
      </c>
    </row>
    <row r="26" spans="2:11" x14ac:dyDescent="0.25">
      <c r="B26" s="42">
        <f t="shared" si="0"/>
        <v>140</v>
      </c>
      <c r="C26" s="41">
        <f>COS(RADIANS(Tabla3[[#This Row],[Ángulo]]))</f>
        <v>-0.7660444431189779</v>
      </c>
      <c r="D26">
        <f>SIN(RADIANS(Tabla3[[#This Row],[Ángulo]]))</f>
        <v>0.64278760968653947</v>
      </c>
      <c r="E26">
        <f>TAN(RADIANS(Tabla3[[#This Row],[Ángulo]]))</f>
        <v>-0.83909963117728037</v>
      </c>
      <c r="F26" s="44">
        <f>ACOS(Tabla3[[#This Row],[COS]])</f>
        <v>2.4434609527920612</v>
      </c>
      <c r="G26" s="43">
        <f>DEGREES(Tabla3[[#This Row],[ACOS]])</f>
        <v>140</v>
      </c>
      <c r="H26" s="5">
        <f>ASIN(Tabla3[[#This Row],[SEN]])</f>
        <v>0.69813170079773201</v>
      </c>
      <c r="I26" s="5">
        <f>DEGREES(Tabla3[[#This Row],[ASEN]])</f>
        <v>40.000000000000014</v>
      </c>
      <c r="J26" s="5">
        <f>ATAN(Tabla3[[#This Row],[TG]])</f>
        <v>-0.69813170079773201</v>
      </c>
      <c r="K26" s="5">
        <f>DEGREES(Tabla3[[#This Row],[ATAN]])</f>
        <v>-40.000000000000014</v>
      </c>
    </row>
    <row r="27" spans="2:11" x14ac:dyDescent="0.25">
      <c r="B27" s="42">
        <f t="shared" si="0"/>
        <v>130</v>
      </c>
      <c r="C27" s="41">
        <f>COS(RADIANS(Tabla3[[#This Row],[Ángulo]]))</f>
        <v>-0.64278760968653936</v>
      </c>
      <c r="D27">
        <f>SIN(RADIANS(Tabla3[[#This Row],[Ángulo]]))</f>
        <v>0.76604444311897801</v>
      </c>
      <c r="E27">
        <f>TAN(RADIANS(Tabla3[[#This Row],[Ángulo]]))</f>
        <v>-1.19175359259421</v>
      </c>
      <c r="F27" s="44">
        <f>ACOS(Tabla3[[#This Row],[COS]])</f>
        <v>2.2689280275926285</v>
      </c>
      <c r="G27" s="43">
        <f>DEGREES(Tabla3[[#This Row],[ACOS]])</f>
        <v>130</v>
      </c>
      <c r="H27" s="5">
        <f>ASIN(Tabla3[[#This Row],[SEN]])</f>
        <v>0.87266462599716466</v>
      </c>
      <c r="I27" s="5">
        <f>DEGREES(Tabla3[[#This Row],[ASEN]])</f>
        <v>49.999999999999993</v>
      </c>
      <c r="J27" s="5">
        <f>ATAN(Tabla3[[#This Row],[TG]])</f>
        <v>-0.87266462599716477</v>
      </c>
      <c r="K27" s="5">
        <f>DEGREES(Tabla3[[#This Row],[ATAN]])</f>
        <v>-50</v>
      </c>
    </row>
    <row r="28" spans="2:11" x14ac:dyDescent="0.25">
      <c r="B28" s="42">
        <f t="shared" si="0"/>
        <v>120</v>
      </c>
      <c r="C28" s="41">
        <f>COS(RADIANS(Tabla3[[#This Row],[Ángulo]]))</f>
        <v>-0.49999999999999978</v>
      </c>
      <c r="D28">
        <f>SIN(RADIANS(Tabla3[[#This Row],[Ángulo]]))</f>
        <v>0.86602540378443871</v>
      </c>
      <c r="E28">
        <f>TAN(RADIANS(Tabla3[[#This Row],[Ángulo]]))</f>
        <v>-1.7320508075688783</v>
      </c>
      <c r="F28" s="44">
        <f>ACOS(Tabla3[[#This Row],[COS]])</f>
        <v>2.0943951023931953</v>
      </c>
      <c r="G28" s="43">
        <f>DEGREES(Tabla3[[#This Row],[ACOS]])</f>
        <v>119.99999999999999</v>
      </c>
      <c r="H28" s="5">
        <f>ASIN(Tabla3[[#This Row],[SEN]])</f>
        <v>1.0471975511965979</v>
      </c>
      <c r="I28" s="5">
        <f>DEGREES(Tabla3[[#This Row],[ASEN]])</f>
        <v>60.000000000000007</v>
      </c>
      <c r="J28" s="5">
        <f>ATAN(Tabla3[[#This Row],[TG]])</f>
        <v>-1.0471975511965981</v>
      </c>
      <c r="K28" s="5">
        <f>DEGREES(Tabla3[[#This Row],[ATAN]])</f>
        <v>-60.000000000000021</v>
      </c>
    </row>
    <row r="29" spans="2:11" x14ac:dyDescent="0.25">
      <c r="B29" s="42">
        <f>B28-10</f>
        <v>110</v>
      </c>
      <c r="C29" s="41">
        <f>COS(RADIANS(Tabla3[[#This Row],[Ángulo]]))</f>
        <v>-0.34202014332566871</v>
      </c>
      <c r="D29">
        <f>SIN(RADIANS(Tabla3[[#This Row],[Ángulo]]))</f>
        <v>0.93969262078590843</v>
      </c>
      <c r="E29">
        <f>TAN(RADIANS(Tabla3[[#This Row],[Ángulo]]))</f>
        <v>-2.7474774194546225</v>
      </c>
      <c r="F29" s="44">
        <f>ACOS(Tabla3[[#This Row],[COS]])</f>
        <v>1.9198621771937625</v>
      </c>
      <c r="G29" s="43">
        <f>DEGREES(Tabla3[[#This Row],[ACOS]])</f>
        <v>110</v>
      </c>
      <c r="H29" s="5">
        <f>ASIN(Tabla3[[#This Row],[SEN]])</f>
        <v>1.2217304763960308</v>
      </c>
      <c r="I29" s="5">
        <f>DEGREES(Tabla3[[#This Row],[ASEN]])</f>
        <v>70.000000000000014</v>
      </c>
      <c r="J29" s="5">
        <f>ATAN(Tabla3[[#This Row],[TG]])</f>
        <v>-1.2217304763960308</v>
      </c>
      <c r="K29" s="5">
        <f>DEGREES(Tabla3[[#This Row],[ATAN]])</f>
        <v>-70.000000000000014</v>
      </c>
    </row>
    <row r="30" spans="2:11" x14ac:dyDescent="0.25">
      <c r="B30" s="42">
        <f t="shared" si="0"/>
        <v>100</v>
      </c>
      <c r="C30" s="41">
        <f>COS(RADIANS(Tabla3[[#This Row],[Ángulo]]))</f>
        <v>-0.1736481776669303</v>
      </c>
      <c r="D30">
        <f>SIN(RADIANS(Tabla3[[#This Row],[Ángulo]]))</f>
        <v>0.98480775301220802</v>
      </c>
      <c r="E30">
        <f>TAN(RADIANS(Tabla3[[#This Row],[Ángulo]]))</f>
        <v>-5.6712818196177111</v>
      </c>
      <c r="F30" s="44">
        <f>ACOS(Tabla3[[#This Row],[COS]])</f>
        <v>1.7453292519943295</v>
      </c>
      <c r="G30" s="43">
        <f>DEGREES(Tabla3[[#This Row],[ACOS]])</f>
        <v>100</v>
      </c>
      <c r="H30" s="5">
        <f>ASIN(Tabla3[[#This Row],[SEN]])</f>
        <v>1.3962634015954634</v>
      </c>
      <c r="I30" s="5">
        <f>DEGREES(Tabla3[[#This Row],[ASEN]])</f>
        <v>79.999999999999986</v>
      </c>
      <c r="J30" s="5">
        <f>ATAN(Tabla3[[#This Row],[TG]])</f>
        <v>-1.3962634015954638</v>
      </c>
      <c r="K30" s="5">
        <f>DEGREES(Tabla3[[#This Row],[ATAN]])</f>
        <v>-80.000000000000014</v>
      </c>
    </row>
    <row r="31" spans="2:11" x14ac:dyDescent="0.25">
      <c r="B31" s="42">
        <f t="shared" si="0"/>
        <v>90</v>
      </c>
      <c r="C31" s="41">
        <f>COS(RADIANS(Tabla3[[#This Row],[Ángulo]]))</f>
        <v>6.1257422745431001E-17</v>
      </c>
      <c r="D31">
        <f>SIN(RADIANS(Tabla3[[#This Row],[Ángulo]]))</f>
        <v>1</v>
      </c>
      <c r="E31">
        <f>TAN(RADIANS(Tabla3[[#This Row],[Ángulo]]))</f>
        <v>1.6324552277619072E+16</v>
      </c>
      <c r="F31" s="44">
        <f>ACOS(Tabla3[[#This Row],[COS]])</f>
        <v>1.5707963267948966</v>
      </c>
      <c r="G31" s="43">
        <f>DEGREES(Tabla3[[#This Row],[ACOS]])</f>
        <v>90</v>
      </c>
      <c r="H31" s="5">
        <f>ASIN(Tabla3[[#This Row],[SEN]])</f>
        <v>1.5707963267948966</v>
      </c>
      <c r="I31" s="5">
        <f>DEGREES(Tabla3[[#This Row],[ASEN]])</f>
        <v>90</v>
      </c>
      <c r="J31" s="5">
        <f>ATAN(Tabla3[[#This Row],[TG]])</f>
        <v>1.5707963267948966</v>
      </c>
      <c r="K31" s="5">
        <f>DEGREES(Tabla3[[#This Row],[ATAN]])</f>
        <v>90</v>
      </c>
    </row>
    <row r="32" spans="2:11" x14ac:dyDescent="0.25">
      <c r="B32" s="42">
        <f>B31-10</f>
        <v>80</v>
      </c>
      <c r="C32" s="41">
        <f>COS(RADIANS(Tabla3[[#This Row],[Ángulo]]))</f>
        <v>0.17364817766693041</v>
      </c>
      <c r="D32">
        <f>SIN(RADIANS(Tabla3[[#This Row],[Ángulo]]))</f>
        <v>0.98480775301220802</v>
      </c>
      <c r="E32">
        <f>TAN(RADIANS(Tabla3[[#This Row],[Ángulo]]))</f>
        <v>5.6712818196177066</v>
      </c>
      <c r="F32" s="44">
        <f>ACOS(Tabla3[[#This Row],[COS]])</f>
        <v>1.3962634015954636</v>
      </c>
      <c r="G32" s="43">
        <f>DEGREES(Tabla3[[#This Row],[ACOS]])</f>
        <v>80</v>
      </c>
      <c r="H32" s="5">
        <f>ASIN(Tabla3[[#This Row],[SEN]])</f>
        <v>1.3962634015954634</v>
      </c>
      <c r="I32" s="5">
        <f>DEGREES(Tabla3[[#This Row],[ASEN]])</f>
        <v>79.999999999999986</v>
      </c>
      <c r="J32" s="5">
        <f>ATAN(Tabla3[[#This Row],[TG]])</f>
        <v>1.3962634015954636</v>
      </c>
      <c r="K32" s="5">
        <f>DEGREES(Tabla3[[#This Row],[ATAN]])</f>
        <v>80</v>
      </c>
    </row>
    <row r="33" spans="2:11" x14ac:dyDescent="0.25">
      <c r="B33" s="42">
        <f t="shared" si="0"/>
        <v>70</v>
      </c>
      <c r="C33" s="41">
        <f>COS(RADIANS(Tabla3[[#This Row],[Ángulo]]))</f>
        <v>0.34202014332566882</v>
      </c>
      <c r="D33">
        <f>SIN(RADIANS(Tabla3[[#This Row],[Ángulo]]))</f>
        <v>0.93969262078590832</v>
      </c>
      <c r="E33">
        <f>TAN(RADIANS(Tabla3[[#This Row],[Ángulo]]))</f>
        <v>2.7474774194546216</v>
      </c>
      <c r="F33" s="44">
        <f>ACOS(Tabla3[[#This Row],[COS]])</f>
        <v>1.2217304763960306</v>
      </c>
      <c r="G33" s="43">
        <f>DEGREES(Tabla3[[#This Row],[ACOS]])</f>
        <v>70</v>
      </c>
      <c r="H33" s="5">
        <f>ASIN(Tabla3[[#This Row],[SEN]])</f>
        <v>1.2217304763960304</v>
      </c>
      <c r="I33" s="5">
        <f>DEGREES(Tabla3[[#This Row],[ASEN]])</f>
        <v>69.999999999999986</v>
      </c>
      <c r="J33" s="5">
        <f>ATAN(Tabla3[[#This Row],[TG]])</f>
        <v>1.2217304763960306</v>
      </c>
      <c r="K33" s="5">
        <f>DEGREES(Tabla3[[#This Row],[ATAN]])</f>
        <v>70</v>
      </c>
    </row>
    <row r="34" spans="2:11" x14ac:dyDescent="0.25">
      <c r="B34" s="42">
        <f t="shared" si="0"/>
        <v>60</v>
      </c>
      <c r="C34" s="41">
        <f>COS(RADIANS(Tabla3[[#This Row],[Ángulo]]))</f>
        <v>0.50000000000000011</v>
      </c>
      <c r="D34">
        <f>SIN(RADIANS(Tabla3[[#This Row],[Ángulo]]))</f>
        <v>0.8660254037844386</v>
      </c>
      <c r="E34">
        <f>TAN(RADIANS(Tabla3[[#This Row],[Ángulo]]))</f>
        <v>1.7320508075688767</v>
      </c>
      <c r="F34" s="44">
        <f>ACOS(Tabla3[[#This Row],[COS]])</f>
        <v>1.0471975511965974</v>
      </c>
      <c r="G34" s="43">
        <f>DEGREES(Tabla3[[#This Row],[ACOS]])</f>
        <v>59.999999999999986</v>
      </c>
      <c r="H34" s="5">
        <f>ASIN(Tabla3[[#This Row],[SEN]])</f>
        <v>1.0471975511965976</v>
      </c>
      <c r="I34" s="5">
        <f>DEGREES(Tabla3[[#This Row],[ASEN]])</f>
        <v>59.999999999999993</v>
      </c>
      <c r="J34" s="5">
        <f>ATAN(Tabla3[[#This Row],[TG]])</f>
        <v>1.0471975511965976</v>
      </c>
      <c r="K34" s="5">
        <f>DEGREES(Tabla3[[#This Row],[ATAN]])</f>
        <v>59.999999999999993</v>
      </c>
    </row>
    <row r="35" spans="2:11" x14ac:dyDescent="0.25">
      <c r="B35" s="42">
        <f t="shared" si="0"/>
        <v>50</v>
      </c>
      <c r="C35" s="41">
        <f>COS(RADIANS(Tabla3[[#This Row],[Ángulo]]))</f>
        <v>0.64278760968653936</v>
      </c>
      <c r="D35">
        <f>SIN(RADIANS(Tabla3[[#This Row],[Ángulo]]))</f>
        <v>0.76604444311897801</v>
      </c>
      <c r="E35">
        <f>TAN(RADIANS(Tabla3[[#This Row],[Ángulo]]))</f>
        <v>1.19175359259421</v>
      </c>
      <c r="F35" s="44">
        <f>ACOS(Tabla3[[#This Row],[COS]])</f>
        <v>0.87266462599716454</v>
      </c>
      <c r="G35" s="43">
        <f>DEGREES(Tabla3[[#This Row],[ACOS]])</f>
        <v>49.999999999999986</v>
      </c>
      <c r="H35" s="5">
        <f>ASIN(Tabla3[[#This Row],[SEN]])</f>
        <v>0.87266462599716466</v>
      </c>
      <c r="I35" s="5">
        <f>DEGREES(Tabla3[[#This Row],[ASEN]])</f>
        <v>49.999999999999993</v>
      </c>
      <c r="J35" s="5">
        <f>ATAN(Tabla3[[#This Row],[TG]])</f>
        <v>0.87266462599716477</v>
      </c>
      <c r="K35" s="5">
        <f>DEGREES(Tabla3[[#This Row],[ATAN]])</f>
        <v>50</v>
      </c>
    </row>
    <row r="36" spans="2:11" x14ac:dyDescent="0.25">
      <c r="B36" s="42">
        <f t="shared" si="0"/>
        <v>40</v>
      </c>
      <c r="C36" s="41">
        <f>COS(RADIANS(Tabla3[[#This Row],[Ángulo]]))</f>
        <v>0.76604444311897801</v>
      </c>
      <c r="D36">
        <f>SIN(RADIANS(Tabla3[[#This Row],[Ángulo]]))</f>
        <v>0.64278760968653925</v>
      </c>
      <c r="E36">
        <f>TAN(RADIANS(Tabla3[[#This Row],[Ángulo]]))</f>
        <v>0.83909963117727993</v>
      </c>
      <c r="F36" s="44">
        <f>ACOS(Tabla3[[#This Row],[COS]])</f>
        <v>0.6981317007977319</v>
      </c>
      <c r="G36" s="43">
        <f>DEGREES(Tabla3[[#This Row],[ACOS]])</f>
        <v>40.000000000000007</v>
      </c>
      <c r="H36" s="5">
        <f>ASIN(Tabla3[[#This Row],[SEN]])</f>
        <v>0.69813170079773168</v>
      </c>
      <c r="I36" s="5">
        <f>DEGREES(Tabla3[[#This Row],[ASEN]])</f>
        <v>39.999999999999993</v>
      </c>
      <c r="J36" s="5">
        <f>ATAN(Tabla3[[#This Row],[TG]])</f>
        <v>0.69813170079773179</v>
      </c>
      <c r="K36" s="5">
        <f>DEGREES(Tabla3[[#This Row],[ATAN]])</f>
        <v>40</v>
      </c>
    </row>
    <row r="37" spans="2:11" x14ac:dyDescent="0.25">
      <c r="B37" s="42">
        <f t="shared" si="0"/>
        <v>30</v>
      </c>
      <c r="C37" s="41">
        <f>COS(RADIANS(Tabla3[[#This Row],[Ángulo]]))</f>
        <v>0.86602540378443871</v>
      </c>
      <c r="D37">
        <f>SIN(RADIANS(Tabla3[[#This Row],[Ángulo]]))</f>
        <v>0.49999999999999994</v>
      </c>
      <c r="E37">
        <f>TAN(RADIANS(Tabla3[[#This Row],[Ángulo]]))</f>
        <v>0.57735026918962573</v>
      </c>
      <c r="F37" s="44">
        <f>ACOS(Tabla3[[#This Row],[COS]])</f>
        <v>0.5235987755982987</v>
      </c>
      <c r="G37" s="43">
        <f>DEGREES(Tabla3[[#This Row],[ACOS]])</f>
        <v>29.999999999999993</v>
      </c>
      <c r="H37" s="5">
        <f>ASIN(Tabla3[[#This Row],[SEN]])</f>
        <v>0.52359877559829882</v>
      </c>
      <c r="I37" s="5">
        <f>DEGREES(Tabla3[[#This Row],[ASEN]])</f>
        <v>29.999999999999996</v>
      </c>
      <c r="J37" s="5">
        <f>ATAN(Tabla3[[#This Row],[TG]])</f>
        <v>0.52359877559829882</v>
      </c>
      <c r="K37" s="5">
        <f>DEGREES(Tabla3[[#This Row],[ATAN]])</f>
        <v>29.999999999999996</v>
      </c>
    </row>
    <row r="38" spans="2:11" x14ac:dyDescent="0.25">
      <c r="B38" s="42">
        <f t="shared" si="0"/>
        <v>20</v>
      </c>
      <c r="C38" s="41">
        <f>COS(RADIANS(Tabla3[[#This Row],[Ángulo]]))</f>
        <v>0.93969262078590843</v>
      </c>
      <c r="D38">
        <f>SIN(RADIANS(Tabla3[[#This Row],[Ángulo]]))</f>
        <v>0.34202014332566871</v>
      </c>
      <c r="E38">
        <f>TAN(RADIANS(Tabla3[[#This Row],[Ángulo]]))</f>
        <v>0.36397023426620234</v>
      </c>
      <c r="F38" s="44">
        <f>ACOS(Tabla3[[#This Row],[COS]])</f>
        <v>0.34906585039886573</v>
      </c>
      <c r="G38" s="43">
        <f>DEGREES(Tabla3[[#This Row],[ACOS]])</f>
        <v>19.999999999999989</v>
      </c>
      <c r="H38" s="5">
        <f>ASIN(Tabla3[[#This Row],[SEN]])</f>
        <v>0.3490658503988659</v>
      </c>
      <c r="I38" s="5">
        <f>DEGREES(Tabla3[[#This Row],[ASEN]])</f>
        <v>20</v>
      </c>
      <c r="J38" s="5">
        <f>ATAN(Tabla3[[#This Row],[TG]])</f>
        <v>0.3490658503988659</v>
      </c>
      <c r="K38" s="5">
        <f>DEGREES(Tabla3[[#This Row],[ATAN]])</f>
        <v>20</v>
      </c>
    </row>
    <row r="39" spans="2:11" x14ac:dyDescent="0.25">
      <c r="B39" s="42">
        <f t="shared" si="0"/>
        <v>10</v>
      </c>
      <c r="C39" s="41">
        <f>COS(RADIANS(Tabla3[[#This Row],[Ángulo]]))</f>
        <v>0.98480775301220802</v>
      </c>
      <c r="D39">
        <f>SIN(RADIANS(Tabla3[[#This Row],[Ángulo]]))</f>
        <v>0.17364817766693033</v>
      </c>
      <c r="E39">
        <f>TAN(RADIANS(Tabla3[[#This Row],[Ángulo]]))</f>
        <v>0.17632698070846498</v>
      </c>
      <c r="F39" s="44">
        <f>ACOS(Tabla3[[#This Row],[COS]])</f>
        <v>0.1745329251994332</v>
      </c>
      <c r="G39" s="43">
        <f>DEGREES(Tabla3[[#This Row],[ACOS]])</f>
        <v>10.000000000000014</v>
      </c>
      <c r="H39" s="5">
        <f>ASIN(Tabla3[[#This Row],[SEN]])</f>
        <v>0.17453292519943295</v>
      </c>
      <c r="I39" s="5">
        <f>DEGREES(Tabla3[[#This Row],[ASEN]])</f>
        <v>10</v>
      </c>
      <c r="J39" s="5">
        <f>ATAN(Tabla3[[#This Row],[TG]])</f>
        <v>0.17453292519943295</v>
      </c>
      <c r="K39" s="5">
        <f>DEGREES(Tabla3[[#This Row],[ATAN]])</f>
        <v>10</v>
      </c>
    </row>
    <row r="40" spans="2:11" x14ac:dyDescent="0.25">
      <c r="B40" s="42">
        <f t="shared" si="0"/>
        <v>0</v>
      </c>
      <c r="C40" s="41">
        <f>COS(RADIANS(Tabla3[[#This Row],[Ángulo]]))</f>
        <v>1</v>
      </c>
      <c r="D40">
        <f>SIN(RADIANS(Tabla3[[#This Row],[Ángulo]]))</f>
        <v>0</v>
      </c>
      <c r="E40">
        <f>TAN(RADIANS(Tabla3[[#This Row],[Ángulo]]))</f>
        <v>0</v>
      </c>
      <c r="F40" s="44">
        <f>ACOS(Tabla3[[#This Row],[COS]])</f>
        <v>0</v>
      </c>
      <c r="G40" s="43">
        <f>DEGREES(Tabla3[[#This Row],[ACOS]])</f>
        <v>0</v>
      </c>
      <c r="H40" s="5">
        <f>ASIN(Tabla3[[#This Row],[SEN]])</f>
        <v>0</v>
      </c>
      <c r="I40" s="5">
        <f>DEGREES(Tabla3[[#This Row],[ASEN]])</f>
        <v>0</v>
      </c>
      <c r="J40" s="5">
        <f>ATAN(Tabla3[[#This Row],[TG]])</f>
        <v>0</v>
      </c>
      <c r="K40" s="5">
        <f>DEGREES(Tabla3[[#This Row],[ATAN]])</f>
        <v>0</v>
      </c>
    </row>
    <row r="41" spans="2:11" x14ac:dyDescent="0.25">
      <c r="B41">
        <f>B40-10</f>
        <v>-10</v>
      </c>
      <c r="C41">
        <f>COS(RADIANS(Tabla3[[#This Row],[Ángulo]]))</f>
        <v>0.98480775301220802</v>
      </c>
      <c r="D41">
        <f>SIN(RADIANS(Tabla3[[#This Row],[Ángulo]]))</f>
        <v>-0.17364817766693033</v>
      </c>
      <c r="E41">
        <f>TAN(RADIANS(Tabla3[[#This Row],[Ángulo]]))</f>
        <v>-0.17632698070846498</v>
      </c>
      <c r="F41" s="5">
        <f>ACOS(Tabla3[[#This Row],[COS]])</f>
        <v>0.1745329251994332</v>
      </c>
      <c r="G41" s="5">
        <f>DEGREES(Tabla3[[#This Row],[ACOS]])</f>
        <v>10.000000000000014</v>
      </c>
      <c r="H41" s="5">
        <f>ASIN(Tabla3[[#This Row],[SEN]])</f>
        <v>-0.17453292519943295</v>
      </c>
      <c r="I41" s="5">
        <f>DEGREES(Tabla3[[#This Row],[ASEN]])</f>
        <v>-10</v>
      </c>
      <c r="J41" s="5">
        <f>ATAN(Tabla3[[#This Row],[TG]])</f>
        <v>-0.17453292519943295</v>
      </c>
      <c r="K41" s="5">
        <f>DEGREES(Tabla3[[#This Row],[ATAN]])</f>
        <v>-10</v>
      </c>
    </row>
    <row r="42" spans="2:11" x14ac:dyDescent="0.25">
      <c r="B42">
        <f t="shared" si="0"/>
        <v>-20</v>
      </c>
      <c r="C42">
        <f>COS(RADIANS(Tabla3[[#This Row],[Ángulo]]))</f>
        <v>0.93969262078590843</v>
      </c>
      <c r="D42">
        <f>SIN(RADIANS(Tabla3[[#This Row],[Ángulo]]))</f>
        <v>-0.34202014332566871</v>
      </c>
      <c r="E42">
        <f>TAN(RADIANS(Tabla3[[#This Row],[Ángulo]]))</f>
        <v>-0.36397023426620234</v>
      </c>
      <c r="F42" s="5">
        <f>ACOS(Tabla3[[#This Row],[COS]])</f>
        <v>0.34906585039886573</v>
      </c>
      <c r="G42" s="5">
        <f>DEGREES(Tabla3[[#This Row],[ACOS]])</f>
        <v>19.999999999999989</v>
      </c>
      <c r="H42" s="5">
        <f>ASIN(Tabla3[[#This Row],[SEN]])</f>
        <v>-0.3490658503988659</v>
      </c>
      <c r="I42" s="5">
        <f>DEGREES(Tabla3[[#This Row],[ASEN]])</f>
        <v>-20</v>
      </c>
      <c r="J42" s="5">
        <f>ATAN(Tabla3[[#This Row],[TG]])</f>
        <v>-0.3490658503988659</v>
      </c>
      <c r="K42" s="5">
        <f>DEGREES(Tabla3[[#This Row],[ATAN]])</f>
        <v>-20</v>
      </c>
    </row>
    <row r="43" spans="2:11" x14ac:dyDescent="0.25">
      <c r="B43">
        <f>B42-10</f>
        <v>-30</v>
      </c>
      <c r="C43">
        <f>COS(RADIANS(Tabla3[[#This Row],[Ángulo]]))</f>
        <v>0.86602540378443871</v>
      </c>
      <c r="D43">
        <f>SIN(RADIANS(Tabla3[[#This Row],[Ángulo]]))</f>
        <v>-0.49999999999999994</v>
      </c>
      <c r="E43">
        <f>TAN(RADIANS(Tabla3[[#This Row],[Ángulo]]))</f>
        <v>-0.57735026918962573</v>
      </c>
      <c r="F43" s="5">
        <f>ACOS(Tabla3[[#This Row],[COS]])</f>
        <v>0.5235987755982987</v>
      </c>
      <c r="G43" s="5">
        <f>DEGREES(Tabla3[[#This Row],[ACOS]])</f>
        <v>29.999999999999993</v>
      </c>
      <c r="H43" s="5">
        <f>ASIN(Tabla3[[#This Row],[SEN]])</f>
        <v>-0.52359877559829882</v>
      </c>
      <c r="I43" s="5">
        <f>DEGREES(Tabla3[[#This Row],[ASEN]])</f>
        <v>-29.999999999999996</v>
      </c>
      <c r="J43" s="5">
        <f>ATAN(Tabla3[[#This Row],[TG]])</f>
        <v>-0.52359877559829882</v>
      </c>
      <c r="K43" s="5">
        <f>DEGREES(Tabla3[[#This Row],[ATAN]])</f>
        <v>-29.999999999999996</v>
      </c>
    </row>
    <row r="44" spans="2:11" x14ac:dyDescent="0.25">
      <c r="B44">
        <f t="shared" si="0"/>
        <v>-40</v>
      </c>
      <c r="C44">
        <f>COS(RADIANS(Tabla3[[#This Row],[Ángulo]]))</f>
        <v>0.76604444311897801</v>
      </c>
      <c r="D44">
        <f>SIN(RADIANS(Tabla3[[#This Row],[Ángulo]]))</f>
        <v>-0.64278760968653925</v>
      </c>
      <c r="E44">
        <f>TAN(RADIANS(Tabla3[[#This Row],[Ángulo]]))</f>
        <v>-0.83909963117727993</v>
      </c>
      <c r="F44" s="5">
        <f>ACOS(Tabla3[[#This Row],[COS]])</f>
        <v>0.6981317007977319</v>
      </c>
      <c r="G44" s="5">
        <f>DEGREES(Tabla3[[#This Row],[ACOS]])</f>
        <v>40.000000000000007</v>
      </c>
      <c r="H44" s="5">
        <f>ASIN(Tabla3[[#This Row],[SEN]])</f>
        <v>-0.69813170079773168</v>
      </c>
      <c r="I44" s="5">
        <f>DEGREES(Tabla3[[#This Row],[ASEN]])</f>
        <v>-39.999999999999993</v>
      </c>
      <c r="J44" s="5">
        <f>ATAN(Tabla3[[#This Row],[TG]])</f>
        <v>-0.69813170079773179</v>
      </c>
      <c r="K44" s="5">
        <f>DEGREES(Tabla3[[#This Row],[ATAN]])</f>
        <v>-40</v>
      </c>
    </row>
    <row r="45" spans="2:11" x14ac:dyDescent="0.25">
      <c r="B45">
        <f t="shared" si="0"/>
        <v>-50</v>
      </c>
      <c r="C45">
        <f>COS(RADIANS(Tabla3[[#This Row],[Ángulo]]))</f>
        <v>0.64278760968653936</v>
      </c>
      <c r="D45">
        <f>SIN(RADIANS(Tabla3[[#This Row],[Ángulo]]))</f>
        <v>-0.76604444311897801</v>
      </c>
      <c r="E45">
        <f>TAN(RADIANS(Tabla3[[#This Row],[Ángulo]]))</f>
        <v>-1.19175359259421</v>
      </c>
      <c r="F45" s="5">
        <f>ACOS(Tabla3[[#This Row],[COS]])</f>
        <v>0.87266462599716454</v>
      </c>
      <c r="G45" s="5">
        <f>DEGREES(Tabla3[[#This Row],[ACOS]])</f>
        <v>49.999999999999986</v>
      </c>
      <c r="H45" s="5">
        <f>ASIN(Tabla3[[#This Row],[SEN]])</f>
        <v>-0.87266462599716466</v>
      </c>
      <c r="I45" s="5">
        <f>DEGREES(Tabla3[[#This Row],[ASEN]])</f>
        <v>-49.999999999999993</v>
      </c>
      <c r="J45" s="5">
        <f>ATAN(Tabla3[[#This Row],[TG]])</f>
        <v>-0.87266462599716477</v>
      </c>
      <c r="K45" s="5">
        <f>DEGREES(Tabla3[[#This Row],[ATAN]])</f>
        <v>-50</v>
      </c>
    </row>
    <row r="46" spans="2:11" x14ac:dyDescent="0.25">
      <c r="B46">
        <f t="shared" si="0"/>
        <v>-60</v>
      </c>
      <c r="C46">
        <f>COS(RADIANS(Tabla3[[#This Row],[Ángulo]]))</f>
        <v>0.50000000000000011</v>
      </c>
      <c r="D46">
        <f>SIN(RADIANS(Tabla3[[#This Row],[Ángulo]]))</f>
        <v>-0.8660254037844386</v>
      </c>
      <c r="E46">
        <f>TAN(RADIANS(Tabla3[[#This Row],[Ángulo]]))</f>
        <v>-1.7320508075688767</v>
      </c>
      <c r="F46" s="5">
        <f>ACOS(Tabla3[[#This Row],[COS]])</f>
        <v>1.0471975511965974</v>
      </c>
      <c r="G46" s="5">
        <f>DEGREES(Tabla3[[#This Row],[ACOS]])</f>
        <v>59.999999999999986</v>
      </c>
      <c r="H46" s="5">
        <f>ASIN(Tabla3[[#This Row],[SEN]])</f>
        <v>-1.0471975511965976</v>
      </c>
      <c r="I46" s="5">
        <f>DEGREES(Tabla3[[#This Row],[ASEN]])</f>
        <v>-59.999999999999993</v>
      </c>
      <c r="J46" s="5">
        <f>ATAN(Tabla3[[#This Row],[TG]])</f>
        <v>-1.0471975511965976</v>
      </c>
      <c r="K46" s="5">
        <f>DEGREES(Tabla3[[#This Row],[ATAN]])</f>
        <v>-59.999999999999993</v>
      </c>
    </row>
    <row r="47" spans="2:11" x14ac:dyDescent="0.25">
      <c r="B47">
        <f t="shared" si="0"/>
        <v>-70</v>
      </c>
      <c r="C47">
        <f>COS(RADIANS(Tabla3[[#This Row],[Ángulo]]))</f>
        <v>0.34202014332566882</v>
      </c>
      <c r="D47">
        <f>SIN(RADIANS(Tabla3[[#This Row],[Ángulo]]))</f>
        <v>-0.93969262078590832</v>
      </c>
      <c r="E47">
        <f>TAN(RADIANS(Tabla3[[#This Row],[Ángulo]]))</f>
        <v>-2.7474774194546216</v>
      </c>
      <c r="F47" s="5">
        <f>ACOS(Tabla3[[#This Row],[COS]])</f>
        <v>1.2217304763960306</v>
      </c>
      <c r="G47" s="5">
        <f>DEGREES(Tabla3[[#This Row],[ACOS]])</f>
        <v>70</v>
      </c>
      <c r="H47" s="5">
        <f>ASIN(Tabla3[[#This Row],[SEN]])</f>
        <v>-1.2217304763960308</v>
      </c>
      <c r="I47" s="5">
        <f>DEGREES(Tabla3[[#This Row],[ASEN]])</f>
        <v>-70.000000000000014</v>
      </c>
      <c r="J47" s="5">
        <f>ATAN(Tabla3[[#This Row],[TG]])</f>
        <v>-1.2217304763960306</v>
      </c>
      <c r="K47" s="5">
        <f>DEGREES(Tabla3[[#This Row],[ATAN]])</f>
        <v>-70</v>
      </c>
    </row>
    <row r="48" spans="2:11" x14ac:dyDescent="0.25">
      <c r="B48">
        <f t="shared" si="0"/>
        <v>-80</v>
      </c>
      <c r="C48">
        <f>COS(RADIANS(Tabla3[[#This Row],[Ángulo]]))</f>
        <v>0.17364817766693041</v>
      </c>
      <c r="D48">
        <f>SIN(RADIANS(Tabla3[[#This Row],[Ángulo]]))</f>
        <v>-0.98480775301220802</v>
      </c>
      <c r="E48">
        <f>TAN(RADIANS(Tabla3[[#This Row],[Ángulo]]))</f>
        <v>-5.6712818196177066</v>
      </c>
      <c r="F48" s="5">
        <f>ACOS(Tabla3[[#This Row],[COS]])</f>
        <v>1.3962634015954636</v>
      </c>
      <c r="G48" s="5">
        <f>DEGREES(Tabla3[[#This Row],[ACOS]])</f>
        <v>80</v>
      </c>
      <c r="H48" s="5">
        <f>ASIN(Tabla3[[#This Row],[SEN]])</f>
        <v>-1.396263401595464</v>
      </c>
      <c r="I48" s="5">
        <f>DEGREES(Tabla3[[#This Row],[ASEN]])</f>
        <v>-80.000000000000028</v>
      </c>
      <c r="J48" s="5">
        <f>ATAN(Tabla3[[#This Row],[TG]])</f>
        <v>-1.3962634015954636</v>
      </c>
      <c r="K48" s="5">
        <f>DEGREES(Tabla3[[#This Row],[ATAN]])</f>
        <v>-80</v>
      </c>
    </row>
    <row r="49" spans="2:11" x14ac:dyDescent="0.25">
      <c r="B49">
        <f t="shared" si="0"/>
        <v>-90</v>
      </c>
      <c r="C49">
        <f>COS(RADIANS(Tabla3[[#This Row],[Ángulo]]))</f>
        <v>6.1257422745431001E-17</v>
      </c>
      <c r="D49">
        <f>SIN(RADIANS(Tabla3[[#This Row],[Ángulo]]))</f>
        <v>-1</v>
      </c>
      <c r="E49">
        <f>TAN(RADIANS(Tabla3[[#This Row],[Ángulo]]))</f>
        <v>-1.6324552277619072E+16</v>
      </c>
      <c r="F49" s="5">
        <f>ACOS(Tabla3[[#This Row],[COS]])</f>
        <v>1.5707963267948966</v>
      </c>
      <c r="G49" s="5">
        <f>DEGREES(Tabla3[[#This Row],[ACOS]])</f>
        <v>90</v>
      </c>
      <c r="H49" s="5">
        <f>ASIN(Tabla3[[#This Row],[SEN]])</f>
        <v>-1.5707963267948966</v>
      </c>
      <c r="I49" s="5">
        <f>DEGREES(Tabla3[[#This Row],[ASEN]])</f>
        <v>-90</v>
      </c>
      <c r="J49" s="5">
        <f>ATAN(Tabla3[[#This Row],[TG]])</f>
        <v>-1.5707963267948966</v>
      </c>
      <c r="K49" s="5">
        <f>DEGREES(Tabla3[[#This Row],[ATAN]])</f>
        <v>-90</v>
      </c>
    </row>
    <row r="50" spans="2:11" x14ac:dyDescent="0.25">
      <c r="B50">
        <f t="shared" si="0"/>
        <v>-100</v>
      </c>
      <c r="C50">
        <f>COS(RADIANS(Tabla3[[#This Row],[Ángulo]]))</f>
        <v>-0.1736481776669303</v>
      </c>
      <c r="D50">
        <f>SIN(RADIANS(Tabla3[[#This Row],[Ángulo]]))</f>
        <v>-0.98480775301220802</v>
      </c>
      <c r="E50">
        <f>TAN(RADIANS(Tabla3[[#This Row],[Ángulo]]))</f>
        <v>5.6712818196177111</v>
      </c>
      <c r="F50" s="5">
        <f>ACOS(Tabla3[[#This Row],[COS]])</f>
        <v>1.7453292519943295</v>
      </c>
      <c r="G50" s="5">
        <f>DEGREES(Tabla3[[#This Row],[ACOS]])</f>
        <v>100</v>
      </c>
      <c r="H50" s="5">
        <f>ASIN(Tabla3[[#This Row],[SEN]])</f>
        <v>-1.396263401595464</v>
      </c>
      <c r="I50" s="5">
        <f>DEGREES(Tabla3[[#This Row],[ASEN]])</f>
        <v>-80.000000000000028</v>
      </c>
      <c r="J50" s="5">
        <f>ATAN(Tabla3[[#This Row],[TG]])</f>
        <v>1.3962634015954638</v>
      </c>
      <c r="K50" s="5">
        <f>DEGREES(Tabla3[[#This Row],[ATAN]])</f>
        <v>80.000000000000014</v>
      </c>
    </row>
    <row r="51" spans="2:11" x14ac:dyDescent="0.25">
      <c r="B51">
        <f t="shared" si="0"/>
        <v>-110</v>
      </c>
      <c r="C51">
        <f>COS(RADIANS(Tabla3[[#This Row],[Ángulo]]))</f>
        <v>-0.34202014332566871</v>
      </c>
      <c r="D51">
        <f>SIN(RADIANS(Tabla3[[#This Row],[Ángulo]]))</f>
        <v>-0.93969262078590843</v>
      </c>
      <c r="E51">
        <f>TAN(RADIANS(Tabla3[[#This Row],[Ángulo]]))</f>
        <v>2.7474774194546225</v>
      </c>
      <c r="F51" s="5">
        <f>ACOS(Tabla3[[#This Row],[COS]])</f>
        <v>1.9198621771937625</v>
      </c>
      <c r="G51" s="5">
        <f>DEGREES(Tabla3[[#This Row],[ACOS]])</f>
        <v>110</v>
      </c>
      <c r="H51" s="5">
        <f>ASIN(Tabla3[[#This Row],[SEN]])</f>
        <v>-1.2217304763960308</v>
      </c>
      <c r="I51" s="5">
        <f>DEGREES(Tabla3[[#This Row],[ASEN]])</f>
        <v>-70.000000000000014</v>
      </c>
      <c r="J51" s="5">
        <f>ATAN(Tabla3[[#This Row],[TG]])</f>
        <v>1.2217304763960308</v>
      </c>
      <c r="K51" s="5">
        <f>DEGREES(Tabla3[[#This Row],[ATAN]])</f>
        <v>70.000000000000014</v>
      </c>
    </row>
    <row r="52" spans="2:11" x14ac:dyDescent="0.25">
      <c r="B52">
        <f>B51-10</f>
        <v>-120</v>
      </c>
      <c r="C52">
        <f>COS(RADIANS(Tabla3[[#This Row],[Ángulo]]))</f>
        <v>-0.49999999999999978</v>
      </c>
      <c r="D52">
        <f>SIN(RADIANS(Tabla3[[#This Row],[Ángulo]]))</f>
        <v>-0.86602540378443871</v>
      </c>
      <c r="E52">
        <f>TAN(RADIANS(Tabla3[[#This Row],[Ángulo]]))</f>
        <v>1.7320508075688783</v>
      </c>
      <c r="F52" s="5">
        <f>ACOS(Tabla3[[#This Row],[COS]])</f>
        <v>2.0943951023931953</v>
      </c>
      <c r="G52" s="5">
        <f>DEGREES(Tabla3[[#This Row],[ACOS]])</f>
        <v>119.99999999999999</v>
      </c>
      <c r="H52" s="5">
        <f>ASIN(Tabla3[[#This Row],[SEN]])</f>
        <v>-1.0471975511965981</v>
      </c>
      <c r="I52" s="5">
        <f>DEGREES(Tabla3[[#This Row],[ASEN]])</f>
        <v>-60.000000000000021</v>
      </c>
      <c r="J52" s="5">
        <f>ATAN(Tabla3[[#This Row],[TG]])</f>
        <v>1.0471975511965981</v>
      </c>
      <c r="K52" s="5">
        <f>DEGREES(Tabla3[[#This Row],[ATAN]])</f>
        <v>60.000000000000021</v>
      </c>
    </row>
    <row r="53" spans="2:11" x14ac:dyDescent="0.25">
      <c r="B53">
        <f t="shared" si="0"/>
        <v>-130</v>
      </c>
      <c r="C53">
        <f>COS(RADIANS(Tabla3[[#This Row],[Ángulo]]))</f>
        <v>-0.64278760968653936</v>
      </c>
      <c r="D53">
        <f>SIN(RADIANS(Tabla3[[#This Row],[Ángulo]]))</f>
        <v>-0.76604444311897801</v>
      </c>
      <c r="E53">
        <f>TAN(RADIANS(Tabla3[[#This Row],[Ángulo]]))</f>
        <v>1.19175359259421</v>
      </c>
      <c r="F53" s="5">
        <f>ACOS(Tabla3[[#This Row],[COS]])</f>
        <v>2.2689280275926285</v>
      </c>
      <c r="G53" s="5">
        <f>DEGREES(Tabla3[[#This Row],[ACOS]])</f>
        <v>130</v>
      </c>
      <c r="H53" s="5">
        <f>ASIN(Tabla3[[#This Row],[SEN]])</f>
        <v>-0.87266462599716466</v>
      </c>
      <c r="I53" s="5">
        <f>DEGREES(Tabla3[[#This Row],[ASEN]])</f>
        <v>-49.999999999999993</v>
      </c>
      <c r="J53" s="5">
        <f>ATAN(Tabla3[[#This Row],[TG]])</f>
        <v>0.87266462599716477</v>
      </c>
      <c r="K53" s="5">
        <f>DEGREES(Tabla3[[#This Row],[ATAN]])</f>
        <v>50</v>
      </c>
    </row>
    <row r="54" spans="2:11" x14ac:dyDescent="0.25">
      <c r="B54">
        <f t="shared" si="0"/>
        <v>-140</v>
      </c>
      <c r="C54">
        <f>COS(RADIANS(Tabla3[[#This Row],[Ángulo]]))</f>
        <v>-0.7660444431189779</v>
      </c>
      <c r="D54">
        <f>SIN(RADIANS(Tabla3[[#This Row],[Ángulo]]))</f>
        <v>-0.64278760968653947</v>
      </c>
      <c r="E54">
        <f>TAN(RADIANS(Tabla3[[#This Row],[Ángulo]]))</f>
        <v>0.83909963117728037</v>
      </c>
      <c r="F54" s="5">
        <f>ACOS(Tabla3[[#This Row],[COS]])</f>
        <v>2.4434609527920612</v>
      </c>
      <c r="G54" s="5">
        <f>DEGREES(Tabla3[[#This Row],[ACOS]])</f>
        <v>140</v>
      </c>
      <c r="H54" s="5">
        <f>ASIN(Tabla3[[#This Row],[SEN]])</f>
        <v>-0.69813170079773201</v>
      </c>
      <c r="I54" s="5">
        <f>DEGREES(Tabla3[[#This Row],[ASEN]])</f>
        <v>-40.000000000000014</v>
      </c>
      <c r="J54" s="5">
        <f>ATAN(Tabla3[[#This Row],[TG]])</f>
        <v>0.69813170079773201</v>
      </c>
      <c r="K54" s="5">
        <f>DEGREES(Tabla3[[#This Row],[ATAN]])</f>
        <v>40.000000000000014</v>
      </c>
    </row>
    <row r="55" spans="2:11" x14ac:dyDescent="0.25">
      <c r="B55">
        <f t="shared" si="0"/>
        <v>-150</v>
      </c>
      <c r="C55">
        <f>COS(RADIANS(Tabla3[[#This Row],[Ángulo]]))</f>
        <v>-0.86602540378443871</v>
      </c>
      <c r="D55">
        <f>SIN(RADIANS(Tabla3[[#This Row],[Ángulo]]))</f>
        <v>-0.49999999999999994</v>
      </c>
      <c r="E55">
        <f>TAN(RADIANS(Tabla3[[#This Row],[Ángulo]]))</f>
        <v>0.57735026918962573</v>
      </c>
      <c r="F55" s="5">
        <f>ACOS(Tabla3[[#This Row],[COS]])</f>
        <v>2.6179938779914949</v>
      </c>
      <c r="G55" s="5">
        <f>DEGREES(Tabla3[[#This Row],[ACOS]])</f>
        <v>150.00000000000003</v>
      </c>
      <c r="H55" s="5">
        <f>ASIN(Tabla3[[#This Row],[SEN]])</f>
        <v>-0.52359877559829882</v>
      </c>
      <c r="I55" s="5">
        <f>DEGREES(Tabla3[[#This Row],[ASEN]])</f>
        <v>-29.999999999999996</v>
      </c>
      <c r="J55" s="5">
        <f>ATAN(Tabla3[[#This Row],[TG]])</f>
        <v>0.52359877559829882</v>
      </c>
      <c r="K55" s="5">
        <f>DEGREES(Tabla3[[#This Row],[ATAN]])</f>
        <v>29.999999999999996</v>
      </c>
    </row>
    <row r="56" spans="2:11" x14ac:dyDescent="0.25">
      <c r="B56">
        <f t="shared" si="0"/>
        <v>-160</v>
      </c>
      <c r="C56">
        <f>COS(RADIANS(Tabla3[[#This Row],[Ángulo]]))</f>
        <v>-0.93969262078590832</v>
      </c>
      <c r="D56">
        <f>SIN(RADIANS(Tabla3[[#This Row],[Ángulo]]))</f>
        <v>-0.34202014332566888</v>
      </c>
      <c r="E56">
        <f>TAN(RADIANS(Tabla3[[#This Row],[Ángulo]]))</f>
        <v>0.36397023426620256</v>
      </c>
      <c r="F56" s="5">
        <f>ACOS(Tabla3[[#This Row],[COS]])</f>
        <v>2.7925268031909276</v>
      </c>
      <c r="G56" s="5">
        <f>DEGREES(Tabla3[[#This Row],[ACOS]])</f>
        <v>160.00000000000003</v>
      </c>
      <c r="H56" s="5">
        <f>ASIN(Tabla3[[#This Row],[SEN]])</f>
        <v>-0.34906585039886612</v>
      </c>
      <c r="I56" s="5">
        <f>DEGREES(Tabla3[[#This Row],[ASEN]])</f>
        <v>-20.000000000000011</v>
      </c>
      <c r="J56" s="5">
        <f>ATAN(Tabla3[[#This Row],[TG]])</f>
        <v>0.34906585039886612</v>
      </c>
      <c r="K56" s="5">
        <f>DEGREES(Tabla3[[#This Row],[ATAN]])</f>
        <v>20.000000000000011</v>
      </c>
    </row>
    <row r="57" spans="2:11" x14ac:dyDescent="0.25">
      <c r="B57">
        <f t="shared" si="0"/>
        <v>-170</v>
      </c>
      <c r="C57">
        <f>COS(RADIANS(Tabla3[[#This Row],[Ángulo]]))</f>
        <v>-0.98480775301220802</v>
      </c>
      <c r="D57">
        <f>SIN(RADIANS(Tabla3[[#This Row],[Ángulo]]))</f>
        <v>-0.17364817766693028</v>
      </c>
      <c r="E57">
        <f>TAN(RADIANS(Tabla3[[#This Row],[Ángulo]]))</f>
        <v>0.17632698070846489</v>
      </c>
      <c r="F57" s="5">
        <f>ACOS(Tabla3[[#This Row],[COS]])</f>
        <v>2.9670597283903604</v>
      </c>
      <c r="G57" s="5">
        <f>DEGREES(Tabla3[[#This Row],[ACOS]])</f>
        <v>170</v>
      </c>
      <c r="H57" s="5">
        <f>ASIN(Tabla3[[#This Row],[SEN]])</f>
        <v>-0.17453292519943289</v>
      </c>
      <c r="I57" s="5">
        <f>DEGREES(Tabla3[[#This Row],[ASEN]])</f>
        <v>-9.9999999999999964</v>
      </c>
      <c r="J57" s="5">
        <f>ATAN(Tabla3[[#This Row],[TG]])</f>
        <v>0.17453292519943289</v>
      </c>
      <c r="K57" s="5">
        <f>DEGREES(Tabla3[[#This Row],[ATAN]])</f>
        <v>9.9999999999999964</v>
      </c>
    </row>
    <row r="58" spans="2:11" x14ac:dyDescent="0.25">
      <c r="B58">
        <f>B57-10</f>
        <v>-180</v>
      </c>
      <c r="C58">
        <f>COS(RADIANS(Tabla3[[#This Row],[Ángulo]]))</f>
        <v>-1</v>
      </c>
      <c r="D58">
        <f>SIN(RADIANS(Tabla3[[#This Row],[Ángulo]]))</f>
        <v>-1.22514845490862E-16</v>
      </c>
      <c r="E58">
        <f>TAN(RADIANS(Tabla3[[#This Row],[Ángulo]]))</f>
        <v>1.22514845490862E-16</v>
      </c>
      <c r="F58" s="5">
        <f>ACOS(Tabla3[[#This Row],[COS]])</f>
        <v>3.1415926535897931</v>
      </c>
      <c r="G58" s="5">
        <f>DEGREES(Tabla3[[#This Row],[ACOS]])</f>
        <v>180</v>
      </c>
      <c r="H58" s="5">
        <f>ASIN(Tabla3[[#This Row],[SEN]])</f>
        <v>-1.22514845490862E-16</v>
      </c>
      <c r="I58" s="5">
        <f>DEGREES(Tabla3[[#This Row],[ASEN]])</f>
        <v>-7.0195835743237771E-15</v>
      </c>
      <c r="J58" s="5">
        <f>ATAN(Tabla3[[#This Row],[TG]])</f>
        <v>1.22514845490862E-16</v>
      </c>
      <c r="K58" s="5">
        <f>DEGREES(Tabla3[[#This Row],[ATAN]])</f>
        <v>7.0195835743237771E-15</v>
      </c>
    </row>
    <row r="59" spans="2:11" x14ac:dyDescent="0.25">
      <c r="B59">
        <f t="shared" si="0"/>
        <v>-190</v>
      </c>
      <c r="C59">
        <f>COS(RADIANS(Tabla3[[#This Row],[Ángulo]]))</f>
        <v>-0.98480775301220802</v>
      </c>
      <c r="D59">
        <f>SIN(RADIANS(Tabla3[[#This Row],[Ángulo]]))</f>
        <v>0.17364817766693047</v>
      </c>
      <c r="E59">
        <f>TAN(RADIANS(Tabla3[[#This Row],[Ángulo]]))</f>
        <v>-0.17632698070846509</v>
      </c>
      <c r="F59" s="5">
        <f>ACOS(Tabla3[[#This Row],[COS]])</f>
        <v>2.9670597283903604</v>
      </c>
      <c r="G59" s="5">
        <f>DEGREES(Tabla3[[#This Row],[ACOS]])</f>
        <v>170</v>
      </c>
      <c r="H59" s="5">
        <f>ASIN(Tabla3[[#This Row],[SEN]])</f>
        <v>0.17453292519943309</v>
      </c>
      <c r="I59" s="5">
        <f>DEGREES(Tabla3[[#This Row],[ASEN]])</f>
        <v>10.000000000000007</v>
      </c>
      <c r="J59" s="5">
        <f>ATAN(Tabla3[[#This Row],[TG]])</f>
        <v>-0.17453292519943306</v>
      </c>
      <c r="K59" s="5">
        <f>DEGREES(Tabla3[[#This Row],[ATAN]])</f>
        <v>-10.000000000000005</v>
      </c>
    </row>
    <row r="60" spans="2:11" x14ac:dyDescent="0.25">
      <c r="B60">
        <f t="shared" si="0"/>
        <v>-200</v>
      </c>
      <c r="C60">
        <f>COS(RADIANS(Tabla3[[#This Row],[Ángulo]]))</f>
        <v>-0.93969262078590843</v>
      </c>
      <c r="D60">
        <f>SIN(RADIANS(Tabla3[[#This Row],[Ángulo]]))</f>
        <v>0.34202014332566866</v>
      </c>
      <c r="E60">
        <f>TAN(RADIANS(Tabla3[[#This Row],[Ángulo]]))</f>
        <v>-0.36397023426620229</v>
      </c>
      <c r="F60" s="5">
        <f>ACOS(Tabla3[[#This Row],[COS]])</f>
        <v>2.7925268031909276</v>
      </c>
      <c r="G60" s="5">
        <f>DEGREES(Tabla3[[#This Row],[ACOS]])</f>
        <v>160.00000000000003</v>
      </c>
      <c r="H60" s="5">
        <f>ASIN(Tabla3[[#This Row],[SEN]])</f>
        <v>0.34906585039886584</v>
      </c>
      <c r="I60" s="5">
        <f>DEGREES(Tabla3[[#This Row],[ASEN]])</f>
        <v>19.999999999999996</v>
      </c>
      <c r="J60" s="5">
        <f>ATAN(Tabla3[[#This Row],[TG]])</f>
        <v>-0.34906585039886584</v>
      </c>
      <c r="K60" s="5">
        <f>DEGREES(Tabla3[[#This Row],[ATAN]])</f>
        <v>-19.999999999999996</v>
      </c>
    </row>
    <row r="61" spans="2:11" x14ac:dyDescent="0.25">
      <c r="B61">
        <f t="shared" si="0"/>
        <v>-210</v>
      </c>
      <c r="C61">
        <f>COS(RADIANS(Tabla3[[#This Row],[Ángulo]]))</f>
        <v>-0.8660254037844386</v>
      </c>
      <c r="D61">
        <f>SIN(RADIANS(Tabla3[[#This Row],[Ángulo]]))</f>
        <v>0.50000000000000011</v>
      </c>
      <c r="E61">
        <f>TAN(RADIANS(Tabla3[[#This Row],[Ángulo]]))</f>
        <v>-0.57735026918962595</v>
      </c>
      <c r="F61" s="5">
        <f>ACOS(Tabla3[[#This Row],[COS]])</f>
        <v>2.617993877991494</v>
      </c>
      <c r="G61" s="5">
        <f>DEGREES(Tabla3[[#This Row],[ACOS]])</f>
        <v>149.99999999999997</v>
      </c>
      <c r="H61" s="5">
        <f>ASIN(Tabla3[[#This Row],[SEN]])</f>
        <v>0.52359877559829904</v>
      </c>
      <c r="I61" s="5">
        <f>DEGREES(Tabla3[[#This Row],[ASEN]])</f>
        <v>30.000000000000011</v>
      </c>
      <c r="J61" s="5">
        <f>ATAN(Tabla3[[#This Row],[TG]])</f>
        <v>-0.52359877559829904</v>
      </c>
      <c r="K61" s="5">
        <f>DEGREES(Tabla3[[#This Row],[ATAN]])</f>
        <v>-30.000000000000011</v>
      </c>
    </row>
    <row r="62" spans="2:11" x14ac:dyDescent="0.25">
      <c r="B62">
        <f t="shared" si="0"/>
        <v>-220</v>
      </c>
      <c r="C62">
        <f>COS(RADIANS(Tabla3[[#This Row],[Ángulo]]))</f>
        <v>-0.76604444311897801</v>
      </c>
      <c r="D62">
        <f>SIN(RADIANS(Tabla3[[#This Row],[Ángulo]]))</f>
        <v>0.64278760968653925</v>
      </c>
      <c r="E62">
        <f>TAN(RADIANS(Tabla3[[#This Row],[Ángulo]]))</f>
        <v>-0.83909963117727993</v>
      </c>
      <c r="F62" s="5">
        <f>ACOS(Tabla3[[#This Row],[COS]])</f>
        <v>2.4434609527920612</v>
      </c>
      <c r="G62" s="5">
        <f>DEGREES(Tabla3[[#This Row],[ACOS]])</f>
        <v>140</v>
      </c>
      <c r="H62" s="5">
        <f>ASIN(Tabla3[[#This Row],[SEN]])</f>
        <v>0.69813170079773168</v>
      </c>
      <c r="I62" s="5">
        <f>DEGREES(Tabla3[[#This Row],[ASEN]])</f>
        <v>39.999999999999993</v>
      </c>
      <c r="J62" s="5">
        <f>ATAN(Tabla3[[#This Row],[TG]])</f>
        <v>-0.69813170079773179</v>
      </c>
      <c r="K62" s="5">
        <f>DEGREES(Tabla3[[#This Row],[ATAN]])</f>
        <v>-40</v>
      </c>
    </row>
    <row r="63" spans="2:11" x14ac:dyDescent="0.25">
      <c r="B63">
        <f t="shared" si="0"/>
        <v>-230</v>
      </c>
      <c r="C63">
        <f>COS(RADIANS(Tabla3[[#This Row],[Ángulo]]))</f>
        <v>-0.64278760968653947</v>
      </c>
      <c r="D63">
        <f>SIN(RADIANS(Tabla3[[#This Row],[Ángulo]]))</f>
        <v>0.7660444431189779</v>
      </c>
      <c r="E63">
        <f>TAN(RADIANS(Tabla3[[#This Row],[Ángulo]]))</f>
        <v>-1.1917535925942093</v>
      </c>
      <c r="F63" s="5">
        <f>ACOS(Tabla3[[#This Row],[COS]])</f>
        <v>2.2689280275926285</v>
      </c>
      <c r="G63" s="5">
        <f>DEGREES(Tabla3[[#This Row],[ACOS]])</f>
        <v>130</v>
      </c>
      <c r="H63" s="5">
        <f>ASIN(Tabla3[[#This Row],[SEN]])</f>
        <v>0.87266462599716466</v>
      </c>
      <c r="I63" s="5">
        <f>DEGREES(Tabla3[[#This Row],[ASEN]])</f>
        <v>49.999999999999993</v>
      </c>
      <c r="J63" s="5">
        <f>ATAN(Tabla3[[#This Row],[TG]])</f>
        <v>-0.87266462599716454</v>
      </c>
      <c r="K63" s="5">
        <f>DEGREES(Tabla3[[#This Row],[ATAN]])</f>
        <v>-49.999999999999986</v>
      </c>
    </row>
    <row r="64" spans="2:11" x14ac:dyDescent="0.25">
      <c r="B64">
        <f t="shared" si="0"/>
        <v>-240</v>
      </c>
      <c r="C64">
        <f>COS(RADIANS(Tabla3[[#This Row],[Ángulo]]))</f>
        <v>-0.50000000000000044</v>
      </c>
      <c r="D64">
        <f>SIN(RADIANS(Tabla3[[#This Row],[Ángulo]]))</f>
        <v>0.86602540378443837</v>
      </c>
      <c r="E64">
        <f>TAN(RADIANS(Tabla3[[#This Row],[Ángulo]]))</f>
        <v>-1.7320508075688754</v>
      </c>
      <c r="F64" s="5">
        <f>ACOS(Tabla3[[#This Row],[COS]])</f>
        <v>2.0943951023931962</v>
      </c>
      <c r="G64" s="5">
        <f>DEGREES(Tabla3[[#This Row],[ACOS]])</f>
        <v>120.00000000000004</v>
      </c>
      <c r="H64" s="5">
        <f>ASIN(Tabla3[[#This Row],[SEN]])</f>
        <v>1.0471975511965972</v>
      </c>
      <c r="I64" s="5">
        <f>DEGREES(Tabla3[[#This Row],[ASEN]])</f>
        <v>59.999999999999972</v>
      </c>
      <c r="J64" s="5">
        <f>ATAN(Tabla3[[#This Row],[TG]])</f>
        <v>-1.0471975511965972</v>
      </c>
      <c r="K64" s="5">
        <f>DEGREES(Tabla3[[#This Row],[ATAN]])</f>
        <v>-59.999999999999972</v>
      </c>
    </row>
    <row r="65" spans="2:11" x14ac:dyDescent="0.25">
      <c r="B65">
        <f t="shared" si="0"/>
        <v>-250</v>
      </c>
      <c r="C65">
        <f>COS(RADIANS(Tabla3[[#This Row],[Ángulo]]))</f>
        <v>-0.34202014332566855</v>
      </c>
      <c r="D65">
        <f>SIN(RADIANS(Tabla3[[#This Row],[Ángulo]]))</f>
        <v>0.93969262078590843</v>
      </c>
      <c r="E65">
        <f>TAN(RADIANS(Tabla3[[#This Row],[Ángulo]]))</f>
        <v>-2.7474774194546243</v>
      </c>
      <c r="F65" s="5">
        <f>ACOS(Tabla3[[#This Row],[COS]])</f>
        <v>1.9198621771937623</v>
      </c>
      <c r="G65" s="5">
        <f>DEGREES(Tabla3[[#This Row],[ACOS]])</f>
        <v>109.99999999999999</v>
      </c>
      <c r="H65" s="5">
        <f>ASIN(Tabla3[[#This Row],[SEN]])</f>
        <v>1.2217304763960308</v>
      </c>
      <c r="I65" s="5">
        <f>DEGREES(Tabla3[[#This Row],[ASEN]])</f>
        <v>70.000000000000014</v>
      </c>
      <c r="J65" s="5">
        <f>ATAN(Tabla3[[#This Row],[TG]])</f>
        <v>-1.2217304763960311</v>
      </c>
      <c r="K65" s="5">
        <f>DEGREES(Tabla3[[#This Row],[ATAN]])</f>
        <v>-70.000000000000028</v>
      </c>
    </row>
    <row r="66" spans="2:11" x14ac:dyDescent="0.25">
      <c r="B66">
        <f t="shared" si="0"/>
        <v>-260</v>
      </c>
      <c r="C66">
        <f>COS(RADIANS(Tabla3[[#This Row],[Ángulo]]))</f>
        <v>-0.17364817766693033</v>
      </c>
      <c r="D66">
        <f>SIN(RADIANS(Tabla3[[#This Row],[Ángulo]]))</f>
        <v>0.98480775301220802</v>
      </c>
      <c r="E66">
        <f>TAN(RADIANS(Tabla3[[#This Row],[Ángulo]]))</f>
        <v>-5.6712818196177102</v>
      </c>
      <c r="F66" s="5">
        <f>ACOS(Tabla3[[#This Row],[COS]])</f>
        <v>1.7453292519943295</v>
      </c>
      <c r="G66" s="5">
        <f>DEGREES(Tabla3[[#This Row],[ACOS]])</f>
        <v>100</v>
      </c>
      <c r="H66" s="5">
        <f>ASIN(Tabla3[[#This Row],[SEN]])</f>
        <v>1.3962634015954634</v>
      </c>
      <c r="I66" s="5">
        <f>DEGREES(Tabla3[[#This Row],[ASEN]])</f>
        <v>79.999999999999986</v>
      </c>
      <c r="J66" s="5">
        <f>ATAN(Tabla3[[#This Row],[TG]])</f>
        <v>-1.3962634015954636</v>
      </c>
      <c r="K66" s="5">
        <f>DEGREES(Tabla3[[#This Row],[ATAN]])</f>
        <v>-80</v>
      </c>
    </row>
    <row r="67" spans="2:11" x14ac:dyDescent="0.25">
      <c r="B67">
        <f>B66-10</f>
        <v>-270</v>
      </c>
      <c r="C67">
        <f>COS(RADIANS(Tabla3[[#This Row],[Ángulo]]))</f>
        <v>-1.83772268236293E-16</v>
      </c>
      <c r="D67">
        <f>SIN(RADIANS(Tabla3[[#This Row],[Ángulo]]))</f>
        <v>1</v>
      </c>
      <c r="E67">
        <f>TAN(RADIANS(Tabla3[[#This Row],[Ángulo]]))</f>
        <v>-5441517425873024</v>
      </c>
      <c r="F67" s="5">
        <f>ACOS(Tabla3[[#This Row],[COS]])</f>
        <v>1.5707963267948968</v>
      </c>
      <c r="G67" s="5">
        <f>DEGREES(Tabla3[[#This Row],[ACOS]])</f>
        <v>90.000000000000014</v>
      </c>
      <c r="H67" s="5">
        <f>ASIN(Tabla3[[#This Row],[SEN]])</f>
        <v>1.5707963267948966</v>
      </c>
      <c r="I67" s="5">
        <f>DEGREES(Tabla3[[#This Row],[ASEN]])</f>
        <v>90</v>
      </c>
      <c r="J67" s="5">
        <f>ATAN(Tabla3[[#This Row],[TG]])</f>
        <v>-1.5707963267948963</v>
      </c>
      <c r="K67" s="5">
        <f>DEGREES(Tabla3[[#This Row],[ATAN]])</f>
        <v>-89.999999999999986</v>
      </c>
    </row>
    <row r="68" spans="2:11" x14ac:dyDescent="0.25">
      <c r="B68">
        <f t="shared" si="0"/>
        <v>-280</v>
      </c>
      <c r="C68">
        <f>COS(RADIANS(Tabla3[[#This Row],[Ángulo]]))</f>
        <v>0.17364817766692997</v>
      </c>
      <c r="D68">
        <f>SIN(RADIANS(Tabla3[[#This Row],[Ángulo]]))</f>
        <v>0.98480775301220813</v>
      </c>
      <c r="E68">
        <f>TAN(RADIANS(Tabla3[[#This Row],[Ángulo]]))</f>
        <v>5.6712818196177226</v>
      </c>
      <c r="F68" s="5">
        <f>ACOS(Tabla3[[#This Row],[COS]])</f>
        <v>1.396263401595464</v>
      </c>
      <c r="G68" s="5">
        <f>DEGREES(Tabla3[[#This Row],[ACOS]])</f>
        <v>80.000000000000028</v>
      </c>
      <c r="H68" s="5">
        <f>ASIN(Tabla3[[#This Row],[SEN]])</f>
        <v>1.396263401595464</v>
      </c>
      <c r="I68" s="5">
        <f>DEGREES(Tabla3[[#This Row],[ASEN]])</f>
        <v>80.000000000000028</v>
      </c>
      <c r="J68" s="5">
        <f>ATAN(Tabla3[[#This Row],[TG]])</f>
        <v>1.396263401595464</v>
      </c>
      <c r="K68" s="5">
        <f>DEGREES(Tabla3[[#This Row],[ATAN]])</f>
        <v>80.000000000000028</v>
      </c>
    </row>
    <row r="69" spans="2:11" x14ac:dyDescent="0.25">
      <c r="B69">
        <f t="shared" si="0"/>
        <v>-290</v>
      </c>
      <c r="C69">
        <f>COS(RADIANS(Tabla3[[#This Row],[Ángulo]]))</f>
        <v>0.34202014332566899</v>
      </c>
      <c r="D69">
        <f>SIN(RADIANS(Tabla3[[#This Row],[Ángulo]]))</f>
        <v>0.93969262078590832</v>
      </c>
      <c r="E69">
        <f>TAN(RADIANS(Tabla3[[#This Row],[Ángulo]]))</f>
        <v>2.7474774194546199</v>
      </c>
      <c r="F69" s="5">
        <f>ACOS(Tabla3[[#This Row],[COS]])</f>
        <v>1.2217304763960304</v>
      </c>
      <c r="G69" s="5">
        <f>DEGREES(Tabla3[[#This Row],[ACOS]])</f>
        <v>69.999999999999986</v>
      </c>
      <c r="H69" s="5">
        <f>ASIN(Tabla3[[#This Row],[SEN]])</f>
        <v>1.2217304763960304</v>
      </c>
      <c r="I69" s="5">
        <f>DEGREES(Tabla3[[#This Row],[ASEN]])</f>
        <v>69.999999999999986</v>
      </c>
      <c r="J69" s="5">
        <f>ATAN(Tabla3[[#This Row],[TG]])</f>
        <v>1.2217304763960304</v>
      </c>
      <c r="K69" s="5">
        <f>DEGREES(Tabla3[[#This Row],[ATAN]])</f>
        <v>69.999999999999986</v>
      </c>
    </row>
    <row r="70" spans="2:11" x14ac:dyDescent="0.25">
      <c r="B70">
        <f>B69-10</f>
        <v>-300</v>
      </c>
      <c r="C70">
        <f>COS(RADIANS(Tabla3[[#This Row],[Ángulo]]))</f>
        <v>0.50000000000000011</v>
      </c>
      <c r="D70">
        <f>SIN(RADIANS(Tabla3[[#This Row],[Ángulo]]))</f>
        <v>0.8660254037844386</v>
      </c>
      <c r="E70">
        <f>TAN(RADIANS(Tabla3[[#This Row],[Ángulo]]))</f>
        <v>1.732050807568877</v>
      </c>
      <c r="F70" s="5">
        <f>ACOS(Tabla3[[#This Row],[COS]])</f>
        <v>1.0471975511965974</v>
      </c>
      <c r="G70" s="5">
        <f>DEGREES(Tabla3[[#This Row],[ACOS]])</f>
        <v>59.999999999999986</v>
      </c>
      <c r="H70" s="5">
        <f>ASIN(Tabla3[[#This Row],[SEN]])</f>
        <v>1.0471975511965976</v>
      </c>
      <c r="I70" s="5">
        <f>DEGREES(Tabla3[[#This Row],[ASEN]])</f>
        <v>59.999999999999993</v>
      </c>
      <c r="J70" s="5">
        <f>ATAN(Tabla3[[#This Row],[TG]])</f>
        <v>1.0471975511965976</v>
      </c>
      <c r="K70" s="5">
        <f>DEGREES(Tabla3[[#This Row],[ATAN]])</f>
        <v>59.999999999999993</v>
      </c>
    </row>
    <row r="71" spans="2:11" x14ac:dyDescent="0.25">
      <c r="B71">
        <f t="shared" ref="B71:B76" si="1">B70-10</f>
        <v>-310</v>
      </c>
      <c r="C71">
        <f>COS(RADIANS(Tabla3[[#This Row],[Ángulo]]))</f>
        <v>0.64278760968653925</v>
      </c>
      <c r="D71">
        <f>SIN(RADIANS(Tabla3[[#This Row],[Ángulo]]))</f>
        <v>0.76604444311897812</v>
      </c>
      <c r="E71">
        <f>TAN(RADIANS(Tabla3[[#This Row],[Ángulo]]))</f>
        <v>1.1917535925942102</v>
      </c>
      <c r="F71" s="5">
        <f>ACOS(Tabla3[[#This Row],[COS]])</f>
        <v>0.87266462599716488</v>
      </c>
      <c r="G71" s="5">
        <f>DEGREES(Tabla3[[#This Row],[ACOS]])</f>
        <v>50.000000000000007</v>
      </c>
      <c r="H71" s="5">
        <f>ASIN(Tabla3[[#This Row],[SEN]])</f>
        <v>0.87266462599716488</v>
      </c>
      <c r="I71" s="5">
        <f>DEGREES(Tabla3[[#This Row],[ASEN]])</f>
        <v>50.000000000000007</v>
      </c>
      <c r="J71" s="5">
        <f>ATAN(Tabla3[[#This Row],[TG]])</f>
        <v>0.87266462599716488</v>
      </c>
      <c r="K71" s="5">
        <f>DEGREES(Tabla3[[#This Row],[ATAN]])</f>
        <v>50.000000000000007</v>
      </c>
    </row>
    <row r="72" spans="2:11" x14ac:dyDescent="0.25">
      <c r="B72">
        <f t="shared" si="1"/>
        <v>-320</v>
      </c>
      <c r="C72">
        <f>COS(RADIANS(Tabla3[[#This Row],[Ángulo]]))</f>
        <v>0.76604444311897779</v>
      </c>
      <c r="D72">
        <f>SIN(RADIANS(Tabla3[[#This Row],[Ángulo]]))</f>
        <v>0.64278760968653958</v>
      </c>
      <c r="E72">
        <f>TAN(RADIANS(Tabla3[[#This Row],[Ángulo]]))</f>
        <v>0.83909963117728059</v>
      </c>
      <c r="F72" s="5">
        <f>ACOS(Tabla3[[#This Row],[COS]])</f>
        <v>0.69813170079773224</v>
      </c>
      <c r="G72" s="5">
        <f>DEGREES(Tabla3[[#This Row],[ACOS]])</f>
        <v>40.000000000000021</v>
      </c>
      <c r="H72" s="5">
        <f>ASIN(Tabla3[[#This Row],[SEN]])</f>
        <v>0.69813170079773212</v>
      </c>
      <c r="I72" s="5">
        <f>DEGREES(Tabla3[[#This Row],[ASEN]])</f>
        <v>40.000000000000021</v>
      </c>
      <c r="J72" s="5">
        <f>ATAN(Tabla3[[#This Row],[TG]])</f>
        <v>0.69813170079773212</v>
      </c>
      <c r="K72" s="5">
        <f>DEGREES(Tabla3[[#This Row],[ATAN]])</f>
        <v>40.000000000000021</v>
      </c>
    </row>
    <row r="73" spans="2:11" x14ac:dyDescent="0.25">
      <c r="B73">
        <f t="shared" si="1"/>
        <v>-330</v>
      </c>
      <c r="C73">
        <f>COS(RADIANS(Tabla3[[#This Row],[Ángulo]]))</f>
        <v>0.86602540378443837</v>
      </c>
      <c r="D73">
        <f>SIN(RADIANS(Tabla3[[#This Row],[Ángulo]]))</f>
        <v>0.50000000000000044</v>
      </c>
      <c r="E73">
        <f>TAN(RADIANS(Tabla3[[#This Row],[Ángulo]]))</f>
        <v>0.57735026918962651</v>
      </c>
      <c r="F73" s="5">
        <f>ACOS(Tabla3[[#This Row],[COS]])</f>
        <v>0.52359877559829937</v>
      </c>
      <c r="G73" s="5">
        <f>DEGREES(Tabla3[[#This Row],[ACOS]])</f>
        <v>30.000000000000028</v>
      </c>
      <c r="H73" s="5">
        <f>ASIN(Tabla3[[#This Row],[SEN]])</f>
        <v>0.52359877559829948</v>
      </c>
      <c r="I73" s="5">
        <f>DEGREES(Tabla3[[#This Row],[ASEN]])</f>
        <v>30.000000000000036</v>
      </c>
      <c r="J73" s="5">
        <f>ATAN(Tabla3[[#This Row],[TG]])</f>
        <v>0.52359877559829948</v>
      </c>
      <c r="K73" s="5">
        <f>DEGREES(Tabla3[[#This Row],[ATAN]])</f>
        <v>30.000000000000036</v>
      </c>
    </row>
    <row r="74" spans="2:11" x14ac:dyDescent="0.25">
      <c r="B74">
        <f t="shared" si="1"/>
        <v>-340</v>
      </c>
      <c r="C74">
        <f>COS(RADIANS(Tabla3[[#This Row],[Ángulo]]))</f>
        <v>0.93969262078590843</v>
      </c>
      <c r="D74">
        <f>SIN(RADIANS(Tabla3[[#This Row],[Ángulo]]))</f>
        <v>0.3420201433256686</v>
      </c>
      <c r="E74">
        <f>TAN(RADIANS(Tabla3[[#This Row],[Ángulo]]))</f>
        <v>0.36397023426620218</v>
      </c>
      <c r="F74" s="5">
        <f>ACOS(Tabla3[[#This Row],[COS]])</f>
        <v>0.34906585039886573</v>
      </c>
      <c r="G74" s="5">
        <f>DEGREES(Tabla3[[#This Row],[ACOS]])</f>
        <v>19.999999999999989</v>
      </c>
      <c r="H74" s="5">
        <f>ASIN(Tabla3[[#This Row],[SEN]])</f>
        <v>0.34906585039886578</v>
      </c>
      <c r="I74" s="5">
        <f>DEGREES(Tabla3[[#This Row],[ASEN]])</f>
        <v>19.999999999999993</v>
      </c>
      <c r="J74" s="5">
        <f>ATAN(Tabla3[[#This Row],[TG]])</f>
        <v>0.34906585039886573</v>
      </c>
      <c r="K74" s="5">
        <f>DEGREES(Tabla3[[#This Row],[ATAN]])</f>
        <v>19.999999999999989</v>
      </c>
    </row>
    <row r="75" spans="2:11" x14ac:dyDescent="0.25">
      <c r="B75">
        <f t="shared" si="1"/>
        <v>-350</v>
      </c>
      <c r="C75">
        <f>COS(RADIANS(Tabla3[[#This Row],[Ángulo]]))</f>
        <v>0.98480775301220802</v>
      </c>
      <c r="D75">
        <f>SIN(RADIANS(Tabla3[[#This Row],[Ángulo]]))</f>
        <v>0.17364817766693039</v>
      </c>
      <c r="E75">
        <f>TAN(RADIANS(Tabla3[[#This Row],[Ángulo]]))</f>
        <v>0.176326980708465</v>
      </c>
      <c r="F75" s="5">
        <f>ACOS(Tabla3[[#This Row],[COS]])</f>
        <v>0.1745329251994332</v>
      </c>
      <c r="G75" s="5">
        <f>DEGREES(Tabla3[[#This Row],[ACOS]])</f>
        <v>10.000000000000014</v>
      </c>
      <c r="H75" s="5">
        <f>ASIN(Tabla3[[#This Row],[SEN]])</f>
        <v>0.174532925199433</v>
      </c>
      <c r="I75" s="5">
        <f>DEGREES(Tabla3[[#This Row],[ASEN]])</f>
        <v>10.000000000000004</v>
      </c>
      <c r="J75" s="5">
        <f>ATAN(Tabla3[[#This Row],[TG]])</f>
        <v>0.17453292519943298</v>
      </c>
      <c r="K75" s="5">
        <f>DEGREES(Tabla3[[#This Row],[ATAN]])</f>
        <v>10.000000000000002</v>
      </c>
    </row>
    <row r="76" spans="2:11" x14ac:dyDescent="0.25">
      <c r="B76">
        <f t="shared" si="1"/>
        <v>-360</v>
      </c>
      <c r="C76">
        <f>COS(RADIANS(Tabla3[[#This Row],[Ángulo]]))</f>
        <v>1</v>
      </c>
      <c r="D76">
        <f>SIN(RADIANS(Tabla3[[#This Row],[Ángulo]]))</f>
        <v>2.45029690981724E-16</v>
      </c>
      <c r="E76">
        <f>TAN(RADIANS(Tabla3[[#This Row],[Ángulo]]))</f>
        <v>2.45029690981724E-16</v>
      </c>
      <c r="F76" s="5">
        <f>ACOS(Tabla3[[#This Row],[COS]])</f>
        <v>0</v>
      </c>
      <c r="G76" s="5">
        <f>DEGREES(Tabla3[[#This Row],[ACOS]])</f>
        <v>0</v>
      </c>
      <c r="H76" s="5">
        <f>ASIN(Tabla3[[#This Row],[SEN]])</f>
        <v>2.45029690981724E-16</v>
      </c>
      <c r="I76" s="5">
        <f>DEGREES(Tabla3[[#This Row],[ASEN]])</f>
        <v>1.4039167148647554E-14</v>
      </c>
      <c r="J76" s="5">
        <f>ATAN(Tabla3[[#This Row],[TG]])</f>
        <v>2.45029690981724E-16</v>
      </c>
      <c r="K76" s="5">
        <f>DEGREES(Tabla3[[#This Row],[ATAN]])</f>
        <v>1.4039167148647554E-14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Entradas-Resultados</vt:lpstr>
      <vt:lpstr>Cálculos</vt:lpstr>
      <vt:lpstr>Recorridos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2018-06-14T08:10:02Z</dcterms:modified>
</cp:coreProperties>
</file>